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REF Shared\GRANTS\Resources\"/>
    </mc:Choice>
  </mc:AlternateContent>
  <xr:revisionPtr revIDLastSave="0" documentId="13_ncr:1_{7A679F75-DE0D-4983-9384-0273A5BD4803}" xr6:coauthVersionLast="47" xr6:coauthVersionMax="47" xr10:uidLastSave="{00000000-0000-0000-0000-000000000000}"/>
  <bookViews>
    <workbookView xWindow="-110" yWindow="-110" windowWidth="22780" windowHeight="14660" tabRatio="691" activeTab="1" xr2:uid="{00000000-000D-0000-FFFF-FFFF00000000}"/>
  </bookViews>
  <sheets>
    <sheet name="Instructions" sheetId="25" r:id="rId1"/>
    <sheet name="Detailed Budget" sheetId="10" r:id="rId2"/>
    <sheet name="Add'l Personnel" sheetId="19" r:id="rId3"/>
    <sheet name="Year 1" sheetId="20" r:id="rId4"/>
    <sheet name="Year 2" sheetId="21" r:id="rId5"/>
    <sheet name="Year 3" sheetId="22" r:id="rId6"/>
    <sheet name="Year 4" sheetId="23" r:id="rId7"/>
    <sheet name="Year 5" sheetId="24" r:id="rId8"/>
  </sheets>
  <definedNames>
    <definedName name="_xlnm.Print_Area" localSheetId="2">'Add''l Personnel'!$A$1:$Q$68</definedName>
    <definedName name="_xlnm.Print_Area" localSheetId="1">'Detailed Budget'!$A$1:$Q$152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0" l="1"/>
  <c r="F16" i="20" l="1"/>
  <c r="F20" i="20"/>
  <c r="F15" i="20"/>
  <c r="O18" i="10" l="1"/>
  <c r="M18" i="10"/>
  <c r="K18" i="10"/>
  <c r="I18" i="10"/>
  <c r="I19" i="10" s="1"/>
  <c r="G44" i="10"/>
  <c r="G38" i="10"/>
  <c r="G32" i="10"/>
  <c r="G66" i="10"/>
  <c r="G60" i="10"/>
  <c r="G54" i="10"/>
  <c r="G26" i="10"/>
  <c r="G20" i="10"/>
  <c r="M115" i="10"/>
  <c r="O82" i="10"/>
  <c r="F13" i="24" s="1"/>
  <c r="M82" i="10"/>
  <c r="F13" i="23" s="1"/>
  <c r="K82" i="10"/>
  <c r="F13" i="22" s="1"/>
  <c r="I82" i="10"/>
  <c r="F13" i="21" s="1"/>
  <c r="G82" i="10"/>
  <c r="F13" i="20" s="1"/>
  <c r="O29" i="19"/>
  <c r="O30" i="19" s="1"/>
  <c r="M29" i="19"/>
  <c r="M30" i="19" s="1"/>
  <c r="K29" i="19"/>
  <c r="K30" i="19" s="1"/>
  <c r="I29" i="19"/>
  <c r="I30" i="19" s="1"/>
  <c r="O23" i="19"/>
  <c r="O24" i="19" s="1"/>
  <c r="M23" i="19"/>
  <c r="M24" i="19" s="1"/>
  <c r="K23" i="19"/>
  <c r="K24" i="19" s="1"/>
  <c r="I23" i="19"/>
  <c r="I24" i="19" s="1"/>
  <c r="O17" i="19"/>
  <c r="O18" i="19" s="1"/>
  <c r="M17" i="19"/>
  <c r="M18" i="19" s="1"/>
  <c r="K17" i="19"/>
  <c r="K18" i="19" s="1"/>
  <c r="I17" i="19"/>
  <c r="I18" i="19" s="1"/>
  <c r="O11" i="19"/>
  <c r="M11" i="19"/>
  <c r="K11" i="19"/>
  <c r="I11" i="19"/>
  <c r="I12" i="19" s="1"/>
  <c r="K12" i="19" l="1"/>
  <c r="M12" i="19" s="1"/>
  <c r="O12" i="19" s="1"/>
  <c r="K19" i="10"/>
  <c r="M19" i="10" s="1"/>
  <c r="O19" i="10" s="1"/>
  <c r="N61" i="19"/>
  <c r="L61" i="19"/>
  <c r="J61" i="19"/>
  <c r="H61" i="19"/>
  <c r="N54" i="19"/>
  <c r="L54" i="19"/>
  <c r="J54" i="19"/>
  <c r="H54" i="19"/>
  <c r="N48" i="19"/>
  <c r="L48" i="19"/>
  <c r="J48" i="19"/>
  <c r="H48" i="19"/>
  <c r="N42" i="19"/>
  <c r="L42" i="19"/>
  <c r="J42" i="19"/>
  <c r="H42" i="19"/>
  <c r="N32" i="19"/>
  <c r="L32" i="19"/>
  <c r="J32" i="19"/>
  <c r="H32" i="19"/>
  <c r="N26" i="19"/>
  <c r="L26" i="19"/>
  <c r="J26" i="19"/>
  <c r="H26" i="19"/>
  <c r="N20" i="19"/>
  <c r="L20" i="19"/>
  <c r="J20" i="19"/>
  <c r="N14" i="19"/>
  <c r="L14" i="19"/>
  <c r="J14" i="19"/>
  <c r="H14" i="19"/>
  <c r="N67" i="10"/>
  <c r="L67" i="10"/>
  <c r="J67" i="10"/>
  <c r="H67" i="10"/>
  <c r="N61" i="10"/>
  <c r="L61" i="10"/>
  <c r="J61" i="10"/>
  <c r="H61" i="10"/>
  <c r="N55" i="10"/>
  <c r="L55" i="10"/>
  <c r="J55" i="10"/>
  <c r="H55" i="10"/>
  <c r="N45" i="10"/>
  <c r="L45" i="10"/>
  <c r="J45" i="10"/>
  <c r="H45" i="10"/>
  <c r="N39" i="10"/>
  <c r="L39" i="10"/>
  <c r="J39" i="10"/>
  <c r="H39" i="10"/>
  <c r="N33" i="10"/>
  <c r="L33" i="10"/>
  <c r="J33" i="10"/>
  <c r="H33" i="10"/>
  <c r="N27" i="10"/>
  <c r="L27" i="10"/>
  <c r="J27" i="10"/>
  <c r="H27" i="10"/>
  <c r="N21" i="10"/>
  <c r="L21" i="10"/>
  <c r="J21" i="10"/>
  <c r="H21" i="10"/>
  <c r="C151" i="10"/>
  <c r="O140" i="10"/>
  <c r="M140" i="10"/>
  <c r="K140" i="10"/>
  <c r="I140" i="10"/>
  <c r="G140" i="10"/>
  <c r="O139" i="10"/>
  <c r="O136" i="10"/>
  <c r="O133" i="10"/>
  <c r="O130" i="10"/>
  <c r="O127" i="10"/>
  <c r="M139" i="10"/>
  <c r="M136" i="10"/>
  <c r="M133" i="10"/>
  <c r="M130" i="10"/>
  <c r="M127" i="10"/>
  <c r="K139" i="10"/>
  <c r="K136" i="10"/>
  <c r="K133" i="10"/>
  <c r="K130" i="10"/>
  <c r="K127" i="10"/>
  <c r="I139" i="10"/>
  <c r="I136" i="10"/>
  <c r="I133" i="10"/>
  <c r="I130" i="10"/>
  <c r="I127" i="10"/>
  <c r="G139" i="10"/>
  <c r="G136" i="10"/>
  <c r="G133" i="10"/>
  <c r="G130" i="10"/>
  <c r="G127" i="10"/>
  <c r="I147" i="10" l="1"/>
  <c r="M147" i="10"/>
  <c r="G147" i="10"/>
  <c r="F22" i="20" s="1"/>
  <c r="O147" i="10"/>
  <c r="K147" i="10"/>
  <c r="Q140" i="10"/>
  <c r="G143" i="10"/>
  <c r="I143" i="10" s="1"/>
  <c r="K143" i="10" s="1"/>
  <c r="G142" i="10"/>
  <c r="G145" i="10"/>
  <c r="I145" i="10" s="1"/>
  <c r="K145" i="10" s="1"/>
  <c r="I144" i="10"/>
  <c r="K144" i="10" s="1"/>
  <c r="G144" i="10"/>
  <c r="I142" i="10"/>
  <c r="K142" i="10" s="1"/>
  <c r="G141" i="10"/>
  <c r="I141" i="10" s="1"/>
  <c r="M143" i="10"/>
  <c r="O143" i="10" s="1"/>
  <c r="M145" i="10"/>
  <c r="O145" i="10" s="1"/>
  <c r="M144" i="10"/>
  <c r="O144" i="10" s="1"/>
  <c r="O5" i="19"/>
  <c r="O4" i="19"/>
  <c r="G47" i="19"/>
  <c r="G60" i="19" l="1"/>
  <c r="G31" i="19"/>
  <c r="G19" i="19"/>
  <c r="G53" i="19"/>
  <c r="G41" i="19"/>
  <c r="G25" i="19"/>
  <c r="G13" i="19"/>
  <c r="M142" i="10"/>
  <c r="O142" i="10" s="1"/>
  <c r="K141" i="10"/>
  <c r="M141" i="10" s="1"/>
  <c r="O141" i="10" s="1"/>
  <c r="I146" i="10"/>
  <c r="G146" i="10"/>
  <c r="B19" i="10"/>
  <c r="O85" i="10"/>
  <c r="F20" i="24" s="1"/>
  <c r="M85" i="10"/>
  <c r="F20" i="23" s="1"/>
  <c r="K85" i="10"/>
  <c r="F20" i="22" s="1"/>
  <c r="I85" i="10"/>
  <c r="F20" i="21" s="1"/>
  <c r="O84" i="10"/>
  <c r="F15" i="24" s="1"/>
  <c r="M84" i="10"/>
  <c r="F15" i="23" s="1"/>
  <c r="K84" i="10"/>
  <c r="F15" i="22" s="1"/>
  <c r="I84" i="10"/>
  <c r="F15" i="21" s="1"/>
  <c r="O146" i="10" l="1"/>
  <c r="K146" i="10"/>
  <c r="M146" i="10"/>
  <c r="O51" i="19"/>
  <c r="O52" i="19" s="1"/>
  <c r="M51" i="19"/>
  <c r="M52" i="19" s="1"/>
  <c r="K51" i="19"/>
  <c r="K52" i="19" s="1"/>
  <c r="I51" i="19"/>
  <c r="I52" i="19" s="1"/>
  <c r="I45" i="19"/>
  <c r="I46" i="19" s="1"/>
  <c r="K45" i="19"/>
  <c r="K46" i="19" s="1"/>
  <c r="M45" i="19"/>
  <c r="M46" i="19" s="1"/>
  <c r="O45" i="19"/>
  <c r="O46" i="19" s="1"/>
  <c r="O39" i="19"/>
  <c r="O40" i="19" s="1"/>
  <c r="M39" i="19"/>
  <c r="M40" i="19" s="1"/>
  <c r="K39" i="19"/>
  <c r="K40" i="19" s="1"/>
  <c r="I31" i="19"/>
  <c r="O92" i="10"/>
  <c r="O93" i="10"/>
  <c r="O94" i="10"/>
  <c r="O95" i="10"/>
  <c r="O96" i="10"/>
  <c r="O100" i="10"/>
  <c r="F17" i="24" s="1"/>
  <c r="O103" i="10"/>
  <c r="O104" i="10"/>
  <c r="O105" i="10"/>
  <c r="O112" i="10"/>
  <c r="O115" i="10"/>
  <c r="O116" i="10"/>
  <c r="O117" i="10"/>
  <c r="O118" i="10"/>
  <c r="O119" i="10"/>
  <c r="O120" i="10"/>
  <c r="M92" i="10"/>
  <c r="M93" i="10"/>
  <c r="M94" i="10"/>
  <c r="M95" i="10"/>
  <c r="M96" i="10"/>
  <c r="M100" i="10"/>
  <c r="F17" i="23" s="1"/>
  <c r="M103" i="10"/>
  <c r="M104" i="10"/>
  <c r="M105" i="10"/>
  <c r="M112" i="10"/>
  <c r="M116" i="10"/>
  <c r="M117" i="10"/>
  <c r="M118" i="10"/>
  <c r="M119" i="10"/>
  <c r="M120" i="10"/>
  <c r="K92" i="10"/>
  <c r="K93" i="10"/>
  <c r="K94" i="10"/>
  <c r="K95" i="10"/>
  <c r="K96" i="10"/>
  <c r="K100" i="10"/>
  <c r="F17" i="22" s="1"/>
  <c r="K103" i="10"/>
  <c r="K104" i="10"/>
  <c r="K105" i="10"/>
  <c r="K112" i="10"/>
  <c r="K115" i="10"/>
  <c r="K116" i="10"/>
  <c r="K117" i="10"/>
  <c r="K118" i="10"/>
  <c r="K119" i="10"/>
  <c r="K120" i="10"/>
  <c r="O109" i="10"/>
  <c r="F16" i="24" s="1"/>
  <c r="M109" i="10"/>
  <c r="F16" i="23" s="1"/>
  <c r="K109" i="10"/>
  <c r="I109" i="10"/>
  <c r="F16" i="21" s="1"/>
  <c r="I112" i="10"/>
  <c r="I118" i="10"/>
  <c r="I119" i="10"/>
  <c r="I120" i="10"/>
  <c r="I92" i="10"/>
  <c r="I93" i="10"/>
  <c r="I94" i="10"/>
  <c r="I95" i="10"/>
  <c r="I96" i="10"/>
  <c r="I100" i="10"/>
  <c r="F17" i="21" s="1"/>
  <c r="I103" i="10"/>
  <c r="I104" i="10"/>
  <c r="I105" i="10"/>
  <c r="I115" i="10"/>
  <c r="I116" i="10"/>
  <c r="I117" i="10"/>
  <c r="O86" i="10"/>
  <c r="M86" i="10"/>
  <c r="K86" i="10"/>
  <c r="I86" i="10"/>
  <c r="G122" i="10"/>
  <c r="G97" i="10"/>
  <c r="F14" i="20" s="1"/>
  <c r="G106" i="10"/>
  <c r="F12" i="20" s="1"/>
  <c r="G121" i="10"/>
  <c r="F18" i="20" s="1"/>
  <c r="G26" i="19"/>
  <c r="G27" i="19" s="1"/>
  <c r="G86" i="10"/>
  <c r="O58" i="19"/>
  <c r="O59" i="19" s="1"/>
  <c r="M58" i="19"/>
  <c r="M59" i="19" s="1"/>
  <c r="K58" i="19"/>
  <c r="K59" i="19" s="1"/>
  <c r="K60" i="19" s="1"/>
  <c r="K61" i="19" s="1"/>
  <c r="I58" i="19"/>
  <c r="G48" i="19"/>
  <c r="G42" i="19"/>
  <c r="I39" i="19"/>
  <c r="I40" i="19" s="1"/>
  <c r="O24" i="10"/>
  <c r="M24" i="10"/>
  <c r="K24" i="10"/>
  <c r="I24" i="10"/>
  <c r="I25" i="10" s="1"/>
  <c r="O89" i="10"/>
  <c r="M89" i="10"/>
  <c r="K89" i="10"/>
  <c r="I89" i="10"/>
  <c r="G89" i="10"/>
  <c r="O64" i="10"/>
  <c r="O65" i="10" s="1"/>
  <c r="M64" i="10"/>
  <c r="M65" i="10" s="1"/>
  <c r="K64" i="10"/>
  <c r="K65" i="10" s="1"/>
  <c r="I64" i="10"/>
  <c r="I65" i="10" s="1"/>
  <c r="O58" i="10"/>
  <c r="O59" i="10" s="1"/>
  <c r="M58" i="10"/>
  <c r="M59" i="10" s="1"/>
  <c r="K58" i="10"/>
  <c r="K59" i="10" s="1"/>
  <c r="I58" i="10"/>
  <c r="I59" i="10" s="1"/>
  <c r="O52" i="10"/>
  <c r="M52" i="10"/>
  <c r="K52" i="10"/>
  <c r="I52" i="10"/>
  <c r="I53" i="10" s="1"/>
  <c r="O42" i="10"/>
  <c r="O43" i="10" s="1"/>
  <c r="M42" i="10"/>
  <c r="M43" i="10" s="1"/>
  <c r="K42" i="10"/>
  <c r="K43" i="10" s="1"/>
  <c r="I42" i="10"/>
  <c r="O36" i="10"/>
  <c r="O37" i="10" s="1"/>
  <c r="M36" i="10"/>
  <c r="M37" i="10" s="1"/>
  <c r="K36" i="10"/>
  <c r="K37" i="10" s="1"/>
  <c r="I36" i="10"/>
  <c r="I37" i="10" s="1"/>
  <c r="I30" i="10"/>
  <c r="Q82" i="10"/>
  <c r="G55" i="10"/>
  <c r="K53" i="10" l="1"/>
  <c r="M53" i="10" s="1"/>
  <c r="O53" i="10" s="1"/>
  <c r="Q112" i="10"/>
  <c r="Q100" i="10"/>
  <c r="Q109" i="10"/>
  <c r="F16" i="22"/>
  <c r="K25" i="10"/>
  <c r="M25" i="10" s="1"/>
  <c r="O25" i="10" s="1"/>
  <c r="I43" i="10"/>
  <c r="I44" i="10" s="1"/>
  <c r="I59" i="19"/>
  <c r="I60" i="19" s="1"/>
  <c r="K30" i="10"/>
  <c r="I31" i="10"/>
  <c r="I32" i="10" s="1"/>
  <c r="I25" i="19"/>
  <c r="I26" i="19" s="1"/>
  <c r="I27" i="19" s="1"/>
  <c r="G61" i="19"/>
  <c r="G62" i="19" s="1"/>
  <c r="G54" i="19"/>
  <c r="G55" i="19" s="1"/>
  <c r="G32" i="19"/>
  <c r="G33" i="19" s="1"/>
  <c r="G20" i="19"/>
  <c r="G21" i="19" s="1"/>
  <c r="I32" i="19"/>
  <c r="I33" i="19" s="1"/>
  <c r="G27" i="10"/>
  <c r="G33" i="10"/>
  <c r="G34" i="10" s="1"/>
  <c r="G39" i="10"/>
  <c r="G40" i="10" s="1"/>
  <c r="G45" i="10"/>
  <c r="G61" i="10"/>
  <c r="G62" i="10" s="1"/>
  <c r="G67" i="10"/>
  <c r="G68" i="10" s="1"/>
  <c r="Q89" i="10"/>
  <c r="Q146" i="10"/>
  <c r="Q147" i="10"/>
  <c r="G123" i="10"/>
  <c r="Q86" i="10"/>
  <c r="I97" i="10"/>
  <c r="F14" i="21" s="1"/>
  <c r="K106" i="10"/>
  <c r="F12" i="22" s="1"/>
  <c r="K121" i="10"/>
  <c r="F18" i="22" s="1"/>
  <c r="M121" i="10"/>
  <c r="F18" i="23" s="1"/>
  <c r="M122" i="10"/>
  <c r="O121" i="10"/>
  <c r="F18" i="24" s="1"/>
  <c r="M97" i="10"/>
  <c r="F14" i="23" s="1"/>
  <c r="O97" i="10"/>
  <c r="F14" i="24" s="1"/>
  <c r="K122" i="10"/>
  <c r="O122" i="10"/>
  <c r="M106" i="10"/>
  <c r="F12" i="23" s="1"/>
  <c r="I41" i="19"/>
  <c r="I60" i="10"/>
  <c r="I20" i="10"/>
  <c r="G21" i="10"/>
  <c r="M60" i="19"/>
  <c r="M61" i="19" s="1"/>
  <c r="I13" i="19"/>
  <c r="I14" i="19" s="1"/>
  <c r="O60" i="19"/>
  <c r="O61" i="19" s="1"/>
  <c r="I121" i="10"/>
  <c r="F18" i="21" s="1"/>
  <c r="I106" i="10"/>
  <c r="F12" i="21" s="1"/>
  <c r="O106" i="10"/>
  <c r="F12" i="24" s="1"/>
  <c r="K97" i="10"/>
  <c r="F14" i="22" s="1"/>
  <c r="I47" i="19"/>
  <c r="K41" i="19"/>
  <c r="K42" i="19" s="1"/>
  <c r="I38" i="10"/>
  <c r="I39" i="10" s="1"/>
  <c r="K60" i="10"/>
  <c r="K61" i="10" s="1"/>
  <c r="I66" i="10"/>
  <c r="I67" i="10" s="1"/>
  <c r="G49" i="19"/>
  <c r="K25" i="19"/>
  <c r="K26" i="19" s="1"/>
  <c r="K13" i="19"/>
  <c r="K14" i="19" s="1"/>
  <c r="K53" i="19"/>
  <c r="K54" i="19" s="1"/>
  <c r="I26" i="10"/>
  <c r="K44" i="10"/>
  <c r="K45" i="10" s="1"/>
  <c r="I54" i="10"/>
  <c r="I55" i="10" s="1"/>
  <c r="K31" i="19"/>
  <c r="K32" i="19" s="1"/>
  <c r="K62" i="19"/>
  <c r="I53" i="19"/>
  <c r="I54" i="19" s="1"/>
  <c r="G56" i="10"/>
  <c r="I122" i="10"/>
  <c r="F11" i="20" l="1"/>
  <c r="G28" i="10"/>
  <c r="I27" i="10"/>
  <c r="I45" i="10"/>
  <c r="I46" i="10" s="1"/>
  <c r="I61" i="19"/>
  <c r="I62" i="19" s="1"/>
  <c r="M30" i="10"/>
  <c r="K31" i="10"/>
  <c r="K32" i="10" s="1"/>
  <c r="K33" i="10" s="1"/>
  <c r="I42" i="19"/>
  <c r="I43" i="19" s="1"/>
  <c r="I48" i="19"/>
  <c r="I49" i="19" s="1"/>
  <c r="G14" i="19"/>
  <c r="G15" i="19" s="1"/>
  <c r="G35" i="19" s="1"/>
  <c r="G48" i="10" s="1"/>
  <c r="M123" i="10"/>
  <c r="I21" i="10"/>
  <c r="I22" i="10" s="1"/>
  <c r="F9" i="21" s="1"/>
  <c r="I33" i="10"/>
  <c r="I34" i="10" s="1"/>
  <c r="I61" i="10"/>
  <c r="I62" i="10" s="1"/>
  <c r="Q97" i="10"/>
  <c r="O123" i="10"/>
  <c r="Q121" i="10"/>
  <c r="Q106" i="10"/>
  <c r="I123" i="10"/>
  <c r="M62" i="19"/>
  <c r="G22" i="10"/>
  <c r="F9" i="20" s="1"/>
  <c r="K20" i="10"/>
  <c r="K21" i="10" s="1"/>
  <c r="O62" i="19"/>
  <c r="K123" i="10"/>
  <c r="K47" i="19"/>
  <c r="K48" i="19" s="1"/>
  <c r="I55" i="19"/>
  <c r="O31" i="19"/>
  <c r="O32" i="19" s="1"/>
  <c r="M31" i="19"/>
  <c r="M32" i="19" s="1"/>
  <c r="I56" i="10"/>
  <c r="O44" i="10"/>
  <c r="O45" i="10" s="1"/>
  <c r="M44" i="10"/>
  <c r="M45" i="10" s="1"/>
  <c r="K26" i="10"/>
  <c r="K55" i="19"/>
  <c r="K27" i="19"/>
  <c r="K66" i="10"/>
  <c r="K67" i="10" s="1"/>
  <c r="K62" i="10"/>
  <c r="K38" i="10"/>
  <c r="K39" i="10" s="1"/>
  <c r="M41" i="19"/>
  <c r="M42" i="19" s="1"/>
  <c r="O41" i="19"/>
  <c r="O42" i="19" s="1"/>
  <c r="Q122" i="10"/>
  <c r="G46" i="10"/>
  <c r="K33" i="19"/>
  <c r="K54" i="10"/>
  <c r="K55" i="10" s="1"/>
  <c r="K46" i="10"/>
  <c r="M53" i="19"/>
  <c r="M54" i="19" s="1"/>
  <c r="O53" i="19"/>
  <c r="O54" i="19" s="1"/>
  <c r="O13" i="19"/>
  <c r="O14" i="19" s="1"/>
  <c r="M13" i="19"/>
  <c r="M14" i="19" s="1"/>
  <c r="O25" i="19"/>
  <c r="O26" i="19" s="1"/>
  <c r="M25" i="19"/>
  <c r="M26" i="19" s="1"/>
  <c r="I68" i="10"/>
  <c r="O60" i="10"/>
  <c r="O61" i="10" s="1"/>
  <c r="M60" i="10"/>
  <c r="M61" i="10" s="1"/>
  <c r="I40" i="10"/>
  <c r="K34" i="10"/>
  <c r="K43" i="19"/>
  <c r="G43" i="19"/>
  <c r="I15" i="19"/>
  <c r="I28" i="10" l="1"/>
  <c r="F11" i="21"/>
  <c r="Q123" i="10"/>
  <c r="K27" i="10"/>
  <c r="F11" i="22" s="1"/>
  <c r="O30" i="10"/>
  <c r="M31" i="10"/>
  <c r="M32" i="10" s="1"/>
  <c r="M33" i="10" s="1"/>
  <c r="G66" i="19"/>
  <c r="Q62" i="19"/>
  <c r="O20" i="10"/>
  <c r="M20" i="10"/>
  <c r="K22" i="10"/>
  <c r="F9" i="22" s="1"/>
  <c r="G64" i="19"/>
  <c r="M62" i="10"/>
  <c r="O27" i="19"/>
  <c r="M55" i="19"/>
  <c r="M54" i="10"/>
  <c r="M55" i="10" s="1"/>
  <c r="O54" i="10"/>
  <c r="O55" i="10" s="1"/>
  <c r="G49" i="10"/>
  <c r="M43" i="19"/>
  <c r="M38" i="10"/>
  <c r="M39" i="10" s="1"/>
  <c r="O38" i="10"/>
  <c r="O39" i="10" s="1"/>
  <c r="M66" i="10"/>
  <c r="M67" i="10" s="1"/>
  <c r="O66" i="10"/>
  <c r="O67" i="10" s="1"/>
  <c r="M46" i="10"/>
  <c r="O33" i="19"/>
  <c r="K49" i="19"/>
  <c r="O62" i="10"/>
  <c r="M27" i="19"/>
  <c r="O55" i="19"/>
  <c r="K56" i="10"/>
  <c r="O43" i="19"/>
  <c r="K40" i="10"/>
  <c r="K68" i="10"/>
  <c r="M26" i="10"/>
  <c r="O26" i="10"/>
  <c r="O46" i="10"/>
  <c r="M33" i="19"/>
  <c r="I64" i="19"/>
  <c r="I70" i="10" s="1"/>
  <c r="I71" i="10" s="1"/>
  <c r="O47" i="19"/>
  <c r="O48" i="19" s="1"/>
  <c r="M47" i="19"/>
  <c r="M48" i="19" s="1"/>
  <c r="K15" i="19"/>
  <c r="O31" i="10" l="1"/>
  <c r="O32" i="10" s="1"/>
  <c r="M27" i="10"/>
  <c r="O27" i="10"/>
  <c r="M34" i="10"/>
  <c r="G73" i="10"/>
  <c r="G74" i="10" s="1"/>
  <c r="O21" i="10"/>
  <c r="O22" i="10" s="1"/>
  <c r="F9" i="24" s="1"/>
  <c r="M21" i="10"/>
  <c r="M22" i="10" s="1"/>
  <c r="F9" i="23" s="1"/>
  <c r="Q27" i="19"/>
  <c r="Q33" i="19"/>
  <c r="Q46" i="10"/>
  <c r="Q62" i="10"/>
  <c r="Q43" i="19"/>
  <c r="Q55" i="19"/>
  <c r="M49" i="19"/>
  <c r="M68" i="10"/>
  <c r="M40" i="10"/>
  <c r="M56" i="10"/>
  <c r="O68" i="10"/>
  <c r="O40" i="10"/>
  <c r="O56" i="10"/>
  <c r="G70" i="10"/>
  <c r="G71" i="10" s="1"/>
  <c r="F10" i="20" s="1"/>
  <c r="G68" i="19"/>
  <c r="M15" i="19"/>
  <c r="K64" i="19"/>
  <c r="K70" i="10" s="1"/>
  <c r="K71" i="10" s="1"/>
  <c r="K28" i="10"/>
  <c r="O15" i="19"/>
  <c r="G76" i="10" l="1"/>
  <c r="O28" i="10"/>
  <c r="M28" i="10"/>
  <c r="F11" i="23"/>
  <c r="O33" i="10"/>
  <c r="O34" i="10" s="1"/>
  <c r="Q34" i="10" s="1"/>
  <c r="Q22" i="10"/>
  <c r="Q56" i="10"/>
  <c r="Q68" i="10"/>
  <c r="O49" i="19"/>
  <c r="O64" i="19" s="1"/>
  <c r="O70" i="10" s="1"/>
  <c r="O71" i="10" s="1"/>
  <c r="M64" i="19"/>
  <c r="M70" i="10" s="1"/>
  <c r="M71" i="10" s="1"/>
  <c r="Q40" i="10"/>
  <c r="Q15" i="19"/>
  <c r="G149" i="10" l="1"/>
  <c r="C9" i="10" s="1"/>
  <c r="G154" i="10"/>
  <c r="F11" i="24"/>
  <c r="Q28" i="10"/>
  <c r="Q49" i="19"/>
  <c r="G150" i="10" l="1"/>
  <c r="F26" i="20" s="1"/>
  <c r="F25" i="20"/>
  <c r="G151" i="10" l="1"/>
  <c r="F27" i="20" s="1"/>
  <c r="K19" i="19"/>
  <c r="I19" i="19"/>
  <c r="I20" i="19" s="1"/>
  <c r="I66" i="19" s="1"/>
  <c r="I73" i="10" s="1"/>
  <c r="I74" i="10" s="1"/>
  <c r="F10" i="21" s="1"/>
  <c r="D9" i="10" l="1"/>
  <c r="G152" i="10"/>
  <c r="F28" i="20" s="1"/>
  <c r="K20" i="19"/>
  <c r="K66" i="19" s="1"/>
  <c r="K73" i="10" s="1"/>
  <c r="K74" i="10" s="1"/>
  <c r="F10" i="22" s="1"/>
  <c r="I21" i="19"/>
  <c r="E9" i="10" l="1"/>
  <c r="K21" i="19"/>
  <c r="K35" i="19" s="1"/>
  <c r="K68" i="19" s="1"/>
  <c r="I35" i="19"/>
  <c r="O19" i="19"/>
  <c r="M19" i="19"/>
  <c r="K48" i="10" l="1"/>
  <c r="K49" i="10" s="1"/>
  <c r="I68" i="19"/>
  <c r="I48" i="10"/>
  <c r="I49" i="10" s="1"/>
  <c r="I76" i="10" s="1"/>
  <c r="I154" i="10" s="1"/>
  <c r="O20" i="19"/>
  <c r="O66" i="19" s="1"/>
  <c r="O73" i="10" s="1"/>
  <c r="O74" i="10" s="1"/>
  <c r="F10" i="24" s="1"/>
  <c r="M20" i="19"/>
  <c r="M66" i="19" s="1"/>
  <c r="M73" i="10" s="1"/>
  <c r="M74" i="10" s="1"/>
  <c r="F10" i="23" s="1"/>
  <c r="K76" i="10" l="1"/>
  <c r="M21" i="19"/>
  <c r="M35" i="19" s="1"/>
  <c r="I149" i="10"/>
  <c r="F25" i="21" s="1"/>
  <c r="O21" i="19"/>
  <c r="O35" i="19" s="1"/>
  <c r="K149" i="10" l="1"/>
  <c r="K150" i="10" s="1"/>
  <c r="K151" i="10" s="1"/>
  <c r="K154" i="10"/>
  <c r="Q21" i="19"/>
  <c r="Q68" i="19" s="1"/>
  <c r="M68" i="19"/>
  <c r="M48" i="10"/>
  <c r="M49" i="10" s="1"/>
  <c r="M76" i="10" s="1"/>
  <c r="M154" i="10" s="1"/>
  <c r="I150" i="10"/>
  <c r="F26" i="21" s="1"/>
  <c r="O48" i="10"/>
  <c r="O49" i="10" s="1"/>
  <c r="O76" i="10" s="1"/>
  <c r="O68" i="19"/>
  <c r="F25" i="22" l="1"/>
  <c r="O149" i="10"/>
  <c r="F25" i="24" s="1"/>
  <c r="O154" i="10"/>
  <c r="F26" i="22"/>
  <c r="K152" i="10"/>
  <c r="F28" i="22" s="1"/>
  <c r="F27" i="22"/>
  <c r="M149" i="10"/>
  <c r="F25" i="23" s="1"/>
  <c r="Q76" i="10"/>
  <c r="Q154" i="10" s="1"/>
  <c r="I151" i="10"/>
  <c r="F27" i="21" s="1"/>
  <c r="O150" i="10" l="1"/>
  <c r="F26" i="24" s="1"/>
  <c r="I152" i="10"/>
  <c r="F28" i="21" s="1"/>
  <c r="M150" i="10"/>
  <c r="F26" i="23" s="1"/>
  <c r="Q149" i="10"/>
  <c r="O151" i="10" l="1"/>
  <c r="F27" i="24" s="1"/>
  <c r="M151" i="10"/>
  <c r="F27" i="23" s="1"/>
  <c r="Q150" i="10"/>
  <c r="C10" i="10"/>
  <c r="O152" i="10" l="1"/>
  <c r="F28" i="24" s="1"/>
  <c r="Q151" i="10"/>
  <c r="M152" i="10"/>
  <c r="F28" i="23" s="1"/>
  <c r="D10" i="10" l="1"/>
  <c r="Q152" i="10"/>
  <c r="E1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HCody</author>
    <author>Greg Cody</author>
    <author>ktoups</author>
  </authors>
  <commentList>
    <comment ref="D4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The totals from this line feed over from the Add'l Personnel tab.</t>
        </r>
      </text>
    </comment>
    <comment ref="D70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The totals in this row are the sum of each personnel total including fringe of both Classified and Other Wages from the Add'l Personnel tab.</t>
        </r>
      </text>
    </comment>
    <comment ref="D73" authorId="2" shapeId="0" xr:uid="{00000000-0006-0000-0100-000003000000}">
      <text>
        <r>
          <rPr>
            <b/>
            <sz val="9"/>
            <color indexed="81"/>
            <rFont val="Tahoma"/>
            <family val="2"/>
          </rPr>
          <t>The totals from this row are a sum of the benefit expense from the Add'l Personnel tab.</t>
        </r>
      </text>
    </comment>
    <comment ref="B7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Equipment is excluded from IDC</t>
        </r>
      </text>
    </comment>
    <comment ref="B92" authorId="1" shapeId="0" xr:uid="{00000000-0006-0000-0100-000005000000}">
      <text>
        <r>
          <rPr>
            <sz val="8"/>
            <color indexed="81"/>
            <rFont val="Tahoma"/>
            <family val="2"/>
          </rPr>
          <t xml:space="preserve">Enter the expense category title in each of the 5 rows.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This patient care line is excluded from IDC.</t>
        </r>
      </text>
    </comment>
    <comment ref="B112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Tuition and Fees are excluded from IDC.</t>
        </r>
      </text>
    </comment>
    <comment ref="B115" authorId="1" shapeId="0" xr:uid="{00000000-0006-0000-0100-000008000000}">
      <text>
        <r>
          <rPr>
            <sz val="8"/>
            <color indexed="81"/>
            <rFont val="Tahoma"/>
            <family val="2"/>
          </rPr>
          <t xml:space="preserve">Enter the expense category title in each of the 3 rows.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8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These 3 line items are for items exempt from IDC such as rent and utilites.</t>
        </r>
      </text>
    </comment>
    <comment ref="D122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 xml:space="preserve">This line subtotals all of the lines that are excluded from IDC. The exclusion lines are marked in </t>
        </r>
        <r>
          <rPr>
            <b/>
            <sz val="8"/>
            <color indexed="10"/>
            <rFont val="Tahoma"/>
            <family val="2"/>
          </rPr>
          <t xml:space="preserve">red. </t>
        </r>
      </text>
    </comment>
    <comment ref="D125" authorId="2" shapeId="0" xr:uid="{00000000-0006-0000-0100-00000B000000}">
      <text>
        <r>
          <rPr>
            <b/>
            <sz val="8"/>
            <color indexed="81"/>
            <rFont val="Tahoma"/>
            <family val="2"/>
          </rPr>
          <t>Enter the direct costs and the indirect costs for each subcontract.</t>
        </r>
      </text>
    </comment>
    <comment ref="G141" authorId="1" shapeId="0" xr:uid="{00000000-0006-0000-0100-00000C000000}">
      <text>
        <r>
          <rPr>
            <b/>
            <sz val="8"/>
            <color indexed="81"/>
            <rFont val="Tahoma"/>
            <family val="2"/>
          </rPr>
          <t>Enter the amount of the subcontract that is exempt from IDC. (We can earn IDC only on the first $25,000 per institution)</t>
        </r>
      </text>
    </comment>
    <comment ref="D146" authorId="2" shapeId="0" xr:uid="{00000000-0006-0000-0100-00000D000000}">
      <text>
        <r>
          <rPr>
            <b/>
            <sz val="8"/>
            <color indexed="81"/>
            <rFont val="Tahoma"/>
            <family val="2"/>
          </rPr>
          <t>This line totals the amount of the subcontract that is excluded from CHLA's IDC.</t>
        </r>
      </text>
    </comment>
    <comment ref="D149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Total direct cost is the sum of the items listed in the budget.</t>
        </r>
      </text>
    </comment>
    <comment ref="D150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 xml:space="preserve">MTDC is the total direct cost less the total items excluded from </t>
        </r>
        <r>
          <rPr>
            <b/>
            <sz val="8"/>
            <color indexed="10"/>
            <rFont val="Tahoma"/>
            <family val="2"/>
          </rPr>
          <t>IDC</t>
        </r>
        <r>
          <rPr>
            <b/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<sst xmlns="http://schemas.openxmlformats.org/spreadsheetml/2006/main" count="493" uniqueCount="154">
  <si>
    <t>Classified Salary</t>
  </si>
  <si>
    <t>Faculty Salary</t>
  </si>
  <si>
    <t>Domestic</t>
  </si>
  <si>
    <t>Foreign</t>
  </si>
  <si>
    <t>#1</t>
  </si>
  <si>
    <t>#2</t>
  </si>
  <si>
    <t xml:space="preserve">       Subtotal</t>
  </si>
  <si>
    <t>Year 1</t>
  </si>
  <si>
    <t>Year 2</t>
  </si>
  <si>
    <t>Year 3</t>
  </si>
  <si>
    <t>Year 4</t>
  </si>
  <si>
    <t>Year 5</t>
  </si>
  <si>
    <t>Detailed Budget Template</t>
  </si>
  <si>
    <t>Principal Investigator:</t>
  </si>
  <si>
    <t>Sponsor:</t>
  </si>
  <si>
    <t>Project Period:</t>
  </si>
  <si>
    <t>Total Direct Costs</t>
  </si>
  <si>
    <t>Quick Project Costs Summary</t>
  </si>
  <si>
    <t>Annual inflation/Cost of Living Increase:</t>
  </si>
  <si>
    <t>Indirect Cost Rate:</t>
  </si>
  <si>
    <t>TBD</t>
  </si>
  <si>
    <t>Title</t>
  </si>
  <si>
    <t>Name</t>
  </si>
  <si>
    <t>Fringe Rate</t>
  </si>
  <si>
    <t>A. SENIOR/KEY PERSON</t>
  </si>
  <si>
    <t>B. OTHER PERSONNEL</t>
  </si>
  <si>
    <t>Dr. Jane Doe</t>
  </si>
  <si>
    <t>PI</t>
  </si>
  <si>
    <r>
      <rPr>
        <b/>
        <sz val="11"/>
        <color indexed="8"/>
        <rFont val="Calibri"/>
        <family val="2"/>
      </rPr>
      <t xml:space="preserve">Materials and Supplies </t>
    </r>
    <r>
      <rPr>
        <b/>
        <sz val="8"/>
        <color indexed="8"/>
        <rFont val="Calibri"/>
        <family val="2"/>
      </rPr>
      <t>(itemize by category)</t>
    </r>
  </si>
  <si>
    <t>Consultant Services</t>
  </si>
  <si>
    <t>Patient Care Costs</t>
  </si>
  <si>
    <r>
      <rPr>
        <b/>
        <sz val="11"/>
        <color indexed="8"/>
        <rFont val="Calibri"/>
        <family val="2"/>
      </rPr>
      <t xml:space="preserve">Other </t>
    </r>
    <r>
      <rPr>
        <b/>
        <sz val="8"/>
        <color indexed="8"/>
        <rFont val="Calibri"/>
        <family val="2"/>
      </rPr>
      <t>(itemize by category)</t>
    </r>
  </si>
  <si>
    <t>expense item 1</t>
  </si>
  <si>
    <t>expense item 2</t>
  </si>
  <si>
    <t>expense item 3</t>
  </si>
  <si>
    <t>expense item 4</t>
  </si>
  <si>
    <t>expense item 5</t>
  </si>
  <si>
    <t>Indirect Costs</t>
  </si>
  <si>
    <t>Base Salary</t>
  </si>
  <si>
    <t>Requested Salary</t>
  </si>
  <si>
    <t xml:space="preserve">Total </t>
  </si>
  <si>
    <t>Percent Effort</t>
  </si>
  <si>
    <t>TOTAL</t>
  </si>
  <si>
    <t>Co-Investigator</t>
  </si>
  <si>
    <r>
      <t xml:space="preserve">Subcontracts </t>
    </r>
    <r>
      <rPr>
        <b/>
        <sz val="8"/>
        <color indexed="8"/>
        <rFont val="Calibri"/>
        <family val="2"/>
      </rPr>
      <t>(Direct &amp; Indirect Costs)</t>
    </r>
  </si>
  <si>
    <t xml:space="preserve">       Senior/Key Person Total</t>
  </si>
  <si>
    <t xml:space="preserve">       Other Personnel Total</t>
  </si>
  <si>
    <t>All Personnel Fringe Benefits Total</t>
  </si>
  <si>
    <t>ALL PERSONNEL TOTAL</t>
  </si>
  <si>
    <t xml:space="preserve">       TOTAL</t>
  </si>
  <si>
    <r>
      <t xml:space="preserve">C. EQUIPMENT </t>
    </r>
    <r>
      <rPr>
        <b/>
        <sz val="8"/>
        <color indexed="8"/>
        <rFont val="Calibri"/>
        <family val="2"/>
      </rPr>
      <t>(permanent unit items $5,000 or more)</t>
    </r>
  </si>
  <si>
    <t>D. TRAVEL</t>
  </si>
  <si>
    <t>F. OTHER DIRECT COSTS</t>
  </si>
  <si>
    <t xml:space="preserve">Total Direct and Indirect Institutional Costs </t>
  </si>
  <si>
    <t xml:space="preserve">Subcontract #1 </t>
  </si>
  <si>
    <t xml:space="preserve">Subcontract #3 </t>
  </si>
  <si>
    <t>Subcontract #4</t>
  </si>
  <si>
    <t xml:space="preserve"> - Amount exempt from IDC</t>
  </si>
  <si>
    <t>First Year</t>
  </si>
  <si>
    <t>Year</t>
  </si>
  <si>
    <t>Direct Costs</t>
  </si>
  <si>
    <t>Project Period</t>
  </si>
  <si>
    <t xml:space="preserve">       Subtotal Exempt Expenses</t>
  </si>
  <si>
    <t>E. PARTICIPANT/TRAINEE COSTS - **Leave Blank Unless Specifically Stated Otherwise in the Announcement for NIH and Other PHS Agencies**</t>
  </si>
  <si>
    <t>Tuition/Fees</t>
  </si>
  <si>
    <t>-Exempt from IDC</t>
  </si>
  <si>
    <t>expense item 6</t>
  </si>
  <si>
    <t xml:space="preserve">Subcontract #2 </t>
  </si>
  <si>
    <t>Budget for Project Setup (Single)</t>
  </si>
  <si>
    <t>PI Name</t>
  </si>
  <si>
    <t>List key personnel per NGA and % effort per approved budget</t>
  </si>
  <si>
    <t>Equipment</t>
  </si>
  <si>
    <t>(Subs earn IDC on 1st $25,000 per institution)</t>
  </si>
  <si>
    <t>earning (1)</t>
  </si>
  <si>
    <t>exempt (2)</t>
  </si>
  <si>
    <t>Total DC</t>
  </si>
  <si>
    <t>MTDC</t>
  </si>
  <si>
    <t>Total Award</t>
  </si>
  <si>
    <t>Additional Comments for PAF</t>
  </si>
  <si>
    <t>-Additional Personnel Page-</t>
  </si>
  <si>
    <t>Detailed Budget Worksheet</t>
  </si>
  <si>
    <t>Total To Be Carried to Detail Budget Worksheet</t>
  </si>
  <si>
    <t>#3</t>
  </si>
  <si>
    <t xml:space="preserve">   Senior/Key Person Total</t>
  </si>
  <si>
    <t xml:space="preserve">          Senior/Key Person Total from Add'l Personnel</t>
  </si>
  <si>
    <t xml:space="preserve">          Other Personnel Total from Add'l Personnel</t>
  </si>
  <si>
    <t>Subcontract #5</t>
  </si>
  <si>
    <t>All Personnel Fringe Benefits Total from Add'l Personnel</t>
  </si>
  <si>
    <r>
      <t xml:space="preserve">Other Wages </t>
    </r>
    <r>
      <rPr>
        <b/>
        <sz val="8"/>
        <color indexed="8"/>
        <rFont val="Calibri"/>
        <family val="2"/>
      </rPr>
      <t>(Casuals, etc.)</t>
    </r>
  </si>
  <si>
    <t>IDC Costs</t>
  </si>
  <si>
    <t>Total Costs</t>
  </si>
  <si>
    <t>Subcontract #3</t>
  </si>
  <si>
    <t xml:space="preserve">       TOTAL (Direct &amp; Indirect Costs)</t>
  </si>
  <si>
    <t>Subtotal of subcontracts amount exempt from IDC</t>
  </si>
  <si>
    <t>Subtotal of subcontracts direct costs</t>
  </si>
  <si>
    <t>Indirect Costs Base/ (MTDC)</t>
  </si>
  <si>
    <t>FRINGE BENEFIT RATES:</t>
  </si>
  <si>
    <t>Benefit tiers for budgeting purposes based on TOTAL COMPENSATION</t>
  </si>
  <si>
    <t>0 - $39,999                     34%</t>
  </si>
  <si>
    <t>$40,000 - $69,999        28%</t>
  </si>
  <si>
    <t>$70,000 - $149,999      23%</t>
  </si>
  <si>
    <t>$150,000 - $229,999    19%</t>
  </si>
  <si>
    <t>$230,000 - $499,000    15%</t>
  </si>
  <si>
    <t>$500,000 +                     10%</t>
  </si>
  <si>
    <t>Students have the following tiers due to their limited benefit eligibility.</t>
  </si>
  <si>
    <t>Less than 50% FTE remains at 9%.</t>
  </si>
  <si>
    <t xml:space="preserve">0 - $9,999             </t>
  </si>
  <si>
    <t>FY16</t>
  </si>
  <si>
    <t xml:space="preserve">$10,000 +                   </t>
  </si>
  <si>
    <t>Department:</t>
  </si>
  <si>
    <r>
      <t xml:space="preserve">This template is a tool for CHLA investigators and departments to use to create an internal budget for proposals. To use this form enter data </t>
    </r>
    <r>
      <rPr>
        <b/>
        <i/>
        <u/>
        <sz val="9"/>
        <color indexed="8"/>
        <rFont val="Calibri"/>
        <family val="2"/>
      </rPr>
      <t xml:space="preserve">only </t>
    </r>
    <r>
      <rPr>
        <b/>
        <i/>
        <sz val="9"/>
        <color indexed="8"/>
        <rFont val="Calibri"/>
        <family val="2"/>
      </rPr>
      <t xml:space="preserve">in the highlighted fields.  To add additional personnel, please use the Add'l Personnel sheet. </t>
    </r>
  </si>
  <si>
    <t>Project Number</t>
  </si>
  <si>
    <t>Dept ID</t>
  </si>
  <si>
    <t>Project Year 1</t>
  </si>
  <si>
    <t>USC Salaries</t>
  </si>
  <si>
    <t>USC</t>
  </si>
  <si>
    <t>CHLA Salaries</t>
  </si>
  <si>
    <t>PERSON</t>
  </si>
  <si>
    <t>Fringe Benefits</t>
  </si>
  <si>
    <t>FRINGE</t>
  </si>
  <si>
    <t>Consultants/Temps</t>
  </si>
  <si>
    <t>CONSLT</t>
  </si>
  <si>
    <t>EQUIP</t>
  </si>
  <si>
    <t>Supplies</t>
  </si>
  <si>
    <t>SUPL</t>
  </si>
  <si>
    <t>Domestic Travel</t>
  </si>
  <si>
    <t>DOTRAV</t>
  </si>
  <si>
    <t>Patient Care</t>
  </si>
  <si>
    <t>PATIEN</t>
  </si>
  <si>
    <t>Purchased Services</t>
  </si>
  <si>
    <t>P_SVC</t>
  </si>
  <si>
    <t>Other Expenses</t>
  </si>
  <si>
    <t>OTHER</t>
  </si>
  <si>
    <t>Stipend Other</t>
  </si>
  <si>
    <t>STPOTH</t>
  </si>
  <si>
    <t>Foreign Travel</t>
  </si>
  <si>
    <t>FOTRAV</t>
  </si>
  <si>
    <t>Sub&lt;=25</t>
  </si>
  <si>
    <t>SB&lt;=25</t>
  </si>
  <si>
    <t>Sub&gt;25</t>
  </si>
  <si>
    <t>SB&gt;25</t>
  </si>
  <si>
    <t>($ AMT OF SUBS IN EXCESS OF $25,000)</t>
  </si>
  <si>
    <t>(Modified Total Direct Cost)</t>
  </si>
  <si>
    <t>FACADM</t>
  </si>
  <si>
    <t>Project Year 2</t>
  </si>
  <si>
    <t>Project Year 3</t>
  </si>
  <si>
    <t>Project Year 4</t>
  </si>
  <si>
    <t>Project Year 5</t>
  </si>
  <si>
    <t>Children's Hospital Los Angeles</t>
  </si>
  <si>
    <t>Federal USC Fringe</t>
  </si>
  <si>
    <t>CHLA Fringe Rate</t>
  </si>
  <si>
    <t>Othe Personnel Fringe Benefits Total</t>
  </si>
  <si>
    <t xml:space="preserve">NIH Limit Total </t>
  </si>
  <si>
    <r>
      <t xml:space="preserve">Salary Cap </t>
    </r>
    <r>
      <rPr>
        <sz val="9"/>
        <color theme="1"/>
        <rFont val="Calibri"/>
        <family val="2"/>
        <scheme val="minor"/>
      </rPr>
      <t>(For NIH $221,900)</t>
    </r>
    <r>
      <rPr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</si>
</sst>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7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6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8"/>
      <name val="Arial Unicode MS"/>
      <family val="2"/>
    </font>
    <font>
      <sz val="11"/>
      <color indexed="8"/>
      <name val="Arial Unicode MS"/>
      <family val="2"/>
    </font>
    <font>
      <sz val="12"/>
      <color indexed="8"/>
      <name val="Arial Unicode MS"/>
      <family val="2"/>
    </font>
    <font>
      <i/>
      <sz val="11"/>
      <name val="Calibri"/>
      <family val="2"/>
    </font>
    <font>
      <sz val="10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10"/>
      <name val="Calibri"/>
      <family val="2"/>
    </font>
    <font>
      <b/>
      <sz val="12"/>
      <color indexed="10"/>
      <name val="Arial Unicode MS"/>
      <family val="2"/>
    </font>
    <font>
      <b/>
      <i/>
      <sz val="9"/>
      <color indexed="8"/>
      <name val="Calibri"/>
      <family val="2"/>
    </font>
    <font>
      <b/>
      <i/>
      <u/>
      <sz val="9"/>
      <color indexed="8"/>
      <name val="Calibri"/>
      <family val="2"/>
    </font>
    <font>
      <b/>
      <sz val="11"/>
      <color indexed="10"/>
      <name val="Arial Unicode MS"/>
      <family val="2"/>
    </font>
    <font>
      <b/>
      <sz val="11"/>
      <color indexed="10"/>
      <name val="Arial Unicode MS"/>
      <family val="2"/>
    </font>
    <font>
      <sz val="8"/>
      <color indexed="8"/>
      <name val="Calibri"/>
      <family val="2"/>
    </font>
    <font>
      <sz val="12"/>
      <color indexed="8"/>
      <name val="Calibri"/>
      <family val="2"/>
    </font>
    <font>
      <sz val="10"/>
      <color indexed="30"/>
      <name val="Calibri"/>
      <family val="2"/>
    </font>
    <font>
      <sz val="10"/>
      <color indexed="8"/>
      <name val="Arial Unicode MS"/>
      <family val="2"/>
    </font>
    <font>
      <i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30"/>
      <name val="Arial Unicode MS"/>
      <family val="2"/>
    </font>
    <font>
      <b/>
      <i/>
      <sz val="10"/>
      <color indexed="30"/>
      <name val="Calibri"/>
      <family val="2"/>
    </font>
    <font>
      <b/>
      <sz val="14"/>
      <color indexed="8"/>
      <name val="Calibri"/>
      <family val="2"/>
    </font>
    <font>
      <b/>
      <i/>
      <sz val="10"/>
      <color indexed="30"/>
      <name val="Arial Unicode MS"/>
      <family val="2"/>
    </font>
    <font>
      <b/>
      <i/>
      <sz val="9"/>
      <color indexed="30"/>
      <name val="Calibri"/>
      <family val="2"/>
    </font>
    <font>
      <sz val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 Unicode MS"/>
      <family val="2"/>
    </font>
    <font>
      <i/>
      <sz val="10"/>
      <color indexed="8"/>
      <name val="Arial Unicode MS"/>
      <family val="2"/>
    </font>
    <font>
      <sz val="8"/>
      <color theme="1"/>
      <name val="Calibri"/>
      <family val="2"/>
      <scheme val="minor"/>
    </font>
    <font>
      <b/>
      <sz val="8"/>
      <color indexed="10"/>
      <name val="Calibri"/>
      <family val="2"/>
    </font>
    <font>
      <b/>
      <sz val="8"/>
      <color indexed="10"/>
      <name val="Arial Unicode MS"/>
      <family val="2"/>
    </font>
    <font>
      <b/>
      <sz val="8"/>
      <color indexed="8"/>
      <name val="Arial Unicode MS"/>
      <family val="2"/>
    </font>
    <font>
      <b/>
      <i/>
      <sz val="8"/>
      <color indexed="8"/>
      <name val="Calibri"/>
      <family val="2"/>
    </font>
    <font>
      <i/>
      <sz val="8"/>
      <color indexed="8"/>
      <name val="Calibri"/>
      <family val="2"/>
    </font>
    <font>
      <sz val="8"/>
      <color indexed="8"/>
      <name val="Arial Unicode MS"/>
      <family val="2"/>
    </font>
    <font>
      <sz val="8"/>
      <color theme="1"/>
      <name val="Arial Unicode MS"/>
      <family val="2"/>
    </font>
    <font>
      <i/>
      <sz val="8"/>
      <color indexed="8"/>
      <name val="Arial Unicode MS"/>
      <family val="2"/>
    </font>
    <font>
      <b/>
      <sz val="9"/>
      <color indexed="81"/>
      <name val="Tahoma"/>
      <family val="2"/>
    </font>
    <font>
      <b/>
      <sz val="8"/>
      <color indexed="10"/>
      <name val="Tahom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MT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0"/>
    <xf numFmtId="44" fontId="62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62" fillId="0" borderId="0" applyFont="0" applyFill="0" applyBorder="0" applyAlignment="0" applyProtection="0"/>
    <xf numFmtId="0" fontId="58" fillId="0" borderId="0"/>
    <xf numFmtId="0" fontId="62" fillId="0" borderId="0"/>
    <xf numFmtId="0" fontId="62" fillId="0" borderId="0"/>
    <xf numFmtId="9" fontId="58" fillId="0" borderId="0" applyFont="0" applyFill="0" applyBorder="0" applyAlignment="0" applyProtection="0"/>
    <xf numFmtId="9" fontId="62" fillId="0" borderId="0" applyFont="0" applyFill="0" applyBorder="0" applyAlignment="0" applyProtection="0"/>
  </cellStyleXfs>
  <cellXfs count="409">
    <xf numFmtId="0" fontId="0" fillId="0" borderId="0" xfId="0"/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2" fillId="0" borderId="4" xfId="0" applyFont="1" applyBorder="1" applyProtection="1">
      <protection hidden="1"/>
    </xf>
    <xf numFmtId="39" fontId="0" fillId="0" borderId="0" xfId="1" applyNumberFormat="1" applyFont="1" applyProtection="1">
      <protection hidden="1"/>
    </xf>
    <xf numFmtId="164" fontId="21" fillId="0" borderId="0" xfId="0" applyNumberFormat="1" applyFont="1" applyProtection="1">
      <protection hidden="1"/>
    </xf>
    <xf numFmtId="4" fontId="0" fillId="0" borderId="0" xfId="0" applyNumberFormat="1" applyAlignment="1" applyProtection="1">
      <alignment horizontal="right"/>
      <protection hidden="1"/>
    </xf>
    <xf numFmtId="9" fontId="0" fillId="0" borderId="0" xfId="0" applyNumberFormat="1" applyAlignment="1" applyProtection="1">
      <alignment horizontal="center"/>
      <protection hidden="1"/>
    </xf>
    <xf numFmtId="0" fontId="12" fillId="0" borderId="6" xfId="0" applyFont="1" applyBorder="1" applyProtection="1">
      <protection hidden="1"/>
    </xf>
    <xf numFmtId="164" fontId="21" fillId="0" borderId="2" xfId="0" applyNumberFormat="1" applyFont="1" applyBorder="1" applyProtection="1">
      <protection hidden="1"/>
    </xf>
    <xf numFmtId="0" fontId="7" fillId="0" borderId="10" xfId="0" applyFont="1" applyBorder="1" applyProtection="1">
      <protection hidden="1"/>
    </xf>
    <xf numFmtId="39" fontId="8" fillId="0" borderId="0" xfId="1" applyNumberFormat="1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0" fillId="0" borderId="8" xfId="0" applyBorder="1" applyProtection="1">
      <protection hidden="1"/>
    </xf>
    <xf numFmtId="4" fontId="0" fillId="0" borderId="1" xfId="0" applyNumberFormat="1" applyBorder="1" applyProtection="1">
      <protection hidden="1"/>
    </xf>
    <xf numFmtId="4" fontId="0" fillId="0" borderId="1" xfId="1" applyNumberFormat="1" applyFont="1" applyBorder="1" applyProtection="1">
      <protection hidden="1"/>
    </xf>
    <xf numFmtId="39" fontId="7" fillId="0" borderId="1" xfId="1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 applyProtection="1">
      <alignment horizontal="center" vertical="center" wrapText="1"/>
      <protection hidden="1"/>
    </xf>
    <xf numFmtId="4" fontId="7" fillId="0" borderId="13" xfId="0" applyNumberFormat="1" applyFont="1" applyBorder="1" applyAlignment="1" applyProtection="1">
      <alignment horizontal="center" vertical="center" wrapText="1"/>
      <protection hidden="1"/>
    </xf>
    <xf numFmtId="9" fontId="7" fillId="0" borderId="13" xfId="5" applyFont="1" applyFill="1" applyBorder="1" applyAlignment="1" applyProtection="1">
      <alignment horizontal="center" vertical="center" wrapText="1"/>
      <protection hidden="1"/>
    </xf>
    <xf numFmtId="4" fontId="7" fillId="0" borderId="0" xfId="1" applyNumberFormat="1" applyFont="1" applyBorder="1" applyAlignment="1" applyProtection="1">
      <alignment horizontal="center" wrapText="1"/>
      <protection hidden="1"/>
    </xf>
    <xf numFmtId="39" fontId="7" fillId="0" borderId="11" xfId="1" applyNumberFormat="1" applyFont="1" applyBorder="1" applyAlignment="1" applyProtection="1">
      <alignment horizontal="center" wrapText="1"/>
      <protection hidden="1"/>
    </xf>
    <xf numFmtId="164" fontId="0" fillId="0" borderId="0" xfId="4" applyNumberFormat="1" applyFont="1" applyFill="1" applyBorder="1" applyAlignment="1" applyProtection="1">
      <protection hidden="1"/>
    </xf>
    <xf numFmtId="4" fontId="0" fillId="0" borderId="4" xfId="0" applyNumberFormat="1" applyBorder="1" applyProtection="1">
      <protection hidden="1"/>
    </xf>
    <xf numFmtId="4" fontId="0" fillId="0" borderId="0" xfId="1" applyNumberFormat="1" applyFont="1" applyBorder="1" applyProtection="1">
      <protection hidden="1"/>
    </xf>
    <xf numFmtId="39" fontId="0" fillId="0" borderId="0" xfId="1" applyNumberFormat="1" applyFont="1" applyBorder="1" applyProtection="1">
      <protection hidden="1"/>
    </xf>
    <xf numFmtId="165" fontId="13" fillId="0" borderId="5" xfId="1" applyNumberFormat="1" applyFont="1" applyFill="1" applyBorder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164" fontId="13" fillId="0" borderId="0" xfId="4" applyNumberFormat="1" applyFont="1" applyFill="1" applyBorder="1" applyAlignment="1" applyProtection="1">
      <protection hidden="1"/>
    </xf>
    <xf numFmtId="164" fontId="0" fillId="0" borderId="0" xfId="4" applyNumberFormat="1" applyFont="1" applyFill="1" applyBorder="1" applyAlignment="1" applyProtection="1">
      <alignment horizontal="left"/>
      <protection hidden="1"/>
    </xf>
    <xf numFmtId="164" fontId="17" fillId="0" borderId="5" xfId="4" applyNumberFormat="1" applyFont="1" applyFill="1" applyBorder="1" applyProtection="1">
      <protection hidden="1"/>
    </xf>
    <xf numFmtId="164" fontId="17" fillId="0" borderId="0" xfId="4" applyNumberFormat="1" applyFont="1" applyFill="1" applyBorder="1" applyProtection="1">
      <protection hidden="1"/>
    </xf>
    <xf numFmtId="164" fontId="17" fillId="0" borderId="16" xfId="4" applyNumberFormat="1" applyFont="1" applyFill="1" applyBorder="1" applyProtection="1">
      <protection hidden="1"/>
    </xf>
    <xf numFmtId="4" fontId="0" fillId="0" borderId="0" xfId="1" applyNumberFormat="1" applyFont="1" applyFill="1" applyBorder="1" applyProtection="1">
      <protection hidden="1"/>
    </xf>
    <xf numFmtId="164" fontId="13" fillId="0" borderId="0" xfId="4" applyNumberFormat="1" applyFont="1" applyFill="1" applyBorder="1" applyAlignment="1" applyProtection="1">
      <alignment horizontal="right"/>
      <protection hidden="1"/>
    </xf>
    <xf numFmtId="9" fontId="17" fillId="0" borderId="5" xfId="5" applyFont="1" applyFill="1" applyBorder="1" applyProtection="1">
      <protection hidden="1"/>
    </xf>
    <xf numFmtId="44" fontId="17" fillId="0" borderId="4" xfId="4" applyFont="1" applyFill="1" applyBorder="1" applyProtection="1">
      <protection hidden="1"/>
    </xf>
    <xf numFmtId="0" fontId="4" fillId="0" borderId="0" xfId="0" applyFont="1" applyProtection="1">
      <protection hidden="1"/>
    </xf>
    <xf numFmtId="4" fontId="4" fillId="0" borderId="5" xfId="0" applyNumberFormat="1" applyFont="1" applyBorder="1" applyProtection="1">
      <protection hidden="1"/>
    </xf>
    <xf numFmtId="4" fontId="4" fillId="0" borderId="0" xfId="0" applyNumberFormat="1" applyFont="1" applyProtection="1">
      <protection hidden="1"/>
    </xf>
    <xf numFmtId="4" fontId="4" fillId="0" borderId="4" xfId="0" applyNumberFormat="1" applyFont="1" applyBorder="1" applyProtection="1">
      <protection hidden="1"/>
    </xf>
    <xf numFmtId="4" fontId="4" fillId="0" borderId="5" xfId="1" applyNumberFormat="1" applyFont="1" applyFill="1" applyBorder="1" applyProtection="1">
      <protection hidden="1"/>
    </xf>
    <xf numFmtId="3" fontId="4" fillId="0" borderId="0" xfId="1" applyNumberFormat="1" applyFont="1" applyFill="1" applyBorder="1" applyProtection="1">
      <protection hidden="1"/>
    </xf>
    <xf numFmtId="4" fontId="4" fillId="0" borderId="0" xfId="1" applyNumberFormat="1" applyFont="1" applyFill="1" applyBorder="1" applyProtection="1">
      <protection hidden="1"/>
    </xf>
    <xf numFmtId="164" fontId="4" fillId="0" borderId="0" xfId="1" applyNumberFormat="1" applyFont="1" applyFill="1" applyBorder="1" applyProtection="1">
      <protection hidden="1"/>
    </xf>
    <xf numFmtId="164" fontId="39" fillId="0" borderId="5" xfId="4" applyNumberFormat="1" applyFont="1" applyFill="1" applyBorder="1" applyProtection="1">
      <protection hidden="1"/>
    </xf>
    <xf numFmtId="164" fontId="36" fillId="0" borderId="5" xfId="4" applyNumberFormat="1" applyFont="1" applyFill="1" applyBorder="1" applyProtection="1">
      <protection hidden="1"/>
    </xf>
    <xf numFmtId="164" fontId="17" fillId="0" borderId="4" xfId="4" applyNumberFormat="1" applyFont="1" applyFill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4" fontId="0" fillId="0" borderId="5" xfId="1" applyNumberFormat="1" applyFont="1" applyBorder="1" applyProtection="1">
      <protection hidden="1"/>
    </xf>
    <xf numFmtId="4" fontId="0" fillId="0" borderId="4" xfId="1" applyNumberFormat="1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4" fontId="0" fillId="0" borderId="4" xfId="1" applyNumberFormat="1" applyFont="1" applyFill="1" applyBorder="1" applyProtection="1">
      <protection hidden="1"/>
    </xf>
    <xf numFmtId="4" fontId="17" fillId="0" borderId="4" xfId="1" applyNumberFormat="1" applyFont="1" applyFill="1" applyBorder="1" applyProtection="1">
      <protection hidden="1"/>
    </xf>
    <xf numFmtId="4" fontId="7" fillId="0" borderId="1" xfId="1" applyNumberFormat="1" applyFont="1" applyBorder="1" applyProtection="1">
      <protection hidden="1"/>
    </xf>
    <xf numFmtId="164" fontId="7" fillId="0" borderId="1" xfId="1" applyNumberFormat="1" applyFont="1" applyBorder="1" applyProtection="1">
      <protection hidden="1"/>
    </xf>
    <xf numFmtId="4" fontId="6" fillId="0" borderId="3" xfId="0" applyNumberFormat="1" applyFont="1" applyBorder="1" applyProtection="1">
      <protection hidden="1"/>
    </xf>
    <xf numFmtId="4" fontId="3" fillId="0" borderId="4" xfId="1" applyNumberFormat="1" applyFont="1" applyBorder="1" applyProtection="1">
      <protection hidden="1"/>
    </xf>
    <xf numFmtId="4" fontId="3" fillId="0" borderId="0" xfId="1" applyNumberFormat="1" applyFont="1" applyBorder="1" applyProtection="1">
      <protection hidden="1"/>
    </xf>
    <xf numFmtId="164" fontId="3" fillId="0" borderId="0" xfId="1" applyNumberFormat="1" applyFont="1" applyBorder="1" applyProtection="1">
      <protection hidden="1"/>
    </xf>
    <xf numFmtId="0" fontId="4" fillId="0" borderId="2" xfId="0" applyFont="1" applyBorder="1" applyProtection="1">
      <protection hidden="1"/>
    </xf>
    <xf numFmtId="0" fontId="6" fillId="0" borderId="2" xfId="0" applyFont="1" applyBorder="1" applyProtection="1">
      <protection hidden="1"/>
    </xf>
    <xf numFmtId="164" fontId="28" fillId="0" borderId="9" xfId="4" applyNumberFormat="1" applyFont="1" applyFill="1" applyBorder="1" applyProtection="1">
      <protection hidden="1"/>
    </xf>
    <xf numFmtId="4" fontId="28" fillId="0" borderId="0" xfId="1" applyNumberFormat="1" applyFont="1" applyFill="1" applyBorder="1" applyProtection="1">
      <protection hidden="1"/>
    </xf>
    <xf numFmtId="164" fontId="28" fillId="0" borderId="2" xfId="4" applyNumberFormat="1" applyFont="1" applyFill="1" applyBorder="1" applyProtection="1">
      <protection hidden="1"/>
    </xf>
    <xf numFmtId="0" fontId="7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3" fontId="0" fillId="0" borderId="1" xfId="1" applyNumberFormat="1" applyFont="1" applyBorder="1" applyProtection="1">
      <protection hidden="1"/>
    </xf>
    <xf numFmtId="3" fontId="0" fillId="0" borderId="8" xfId="1" applyNumberFormat="1" applyFont="1" applyBorder="1" applyProtection="1">
      <protection hidden="1"/>
    </xf>
    <xf numFmtId="164" fontId="0" fillId="0" borderId="1" xfId="1" applyNumberFormat="1" applyFont="1" applyBorder="1" applyProtection="1">
      <protection hidden="1"/>
    </xf>
    <xf numFmtId="0" fontId="0" fillId="0" borderId="11" xfId="0" applyBorder="1" applyProtection="1">
      <protection hidden="1"/>
    </xf>
    <xf numFmtId="0" fontId="4" fillId="0" borderId="10" xfId="0" applyFont="1" applyBorder="1" applyProtection="1">
      <protection hidden="1"/>
    </xf>
    <xf numFmtId="4" fontId="4" fillId="0" borderId="3" xfId="0" applyNumberFormat="1" applyFont="1" applyBorder="1" applyProtection="1">
      <protection hidden="1"/>
    </xf>
    <xf numFmtId="164" fontId="17" fillId="0" borderId="9" xfId="4" applyNumberFormat="1" applyFont="1" applyFill="1" applyBorder="1" applyProtection="1">
      <protection hidden="1"/>
    </xf>
    <xf numFmtId="164" fontId="17" fillId="0" borderId="2" xfId="4" applyNumberFormat="1" applyFont="1" applyFill="1" applyBorder="1" applyProtection="1">
      <protection hidden="1"/>
    </xf>
    <xf numFmtId="0" fontId="14" fillId="0" borderId="11" xfId="0" applyFont="1" applyBorder="1" applyProtection="1">
      <protection hidden="1"/>
    </xf>
    <xf numFmtId="4" fontId="22" fillId="0" borderId="0" xfId="0" applyNumberFormat="1" applyFont="1" applyProtection="1">
      <protection hidden="1"/>
    </xf>
    <xf numFmtId="4" fontId="14" fillId="0" borderId="0" xfId="1" applyNumberFormat="1" applyFont="1" applyBorder="1" applyProtection="1">
      <protection hidden="1"/>
    </xf>
    <xf numFmtId="164" fontId="14" fillId="0" borderId="0" xfId="1" applyNumberFormat="1" applyFont="1" applyBorder="1" applyProtection="1">
      <protection hidden="1"/>
    </xf>
    <xf numFmtId="0" fontId="16" fillId="0" borderId="0" xfId="0" applyFont="1" applyProtection="1">
      <protection hidden="1"/>
    </xf>
    <xf numFmtId="164" fontId="0" fillId="0" borderId="8" xfId="1" applyNumberFormat="1" applyFont="1" applyBorder="1" applyProtection="1">
      <protection hidden="1"/>
    </xf>
    <xf numFmtId="4" fontId="0" fillId="0" borderId="3" xfId="0" applyNumberFormat="1" applyBorder="1" applyProtection="1">
      <protection hidden="1"/>
    </xf>
    <xf numFmtId="3" fontId="0" fillId="0" borderId="5" xfId="1" applyNumberFormat="1" applyFont="1" applyBorder="1" applyProtection="1">
      <protection hidden="1"/>
    </xf>
    <xf numFmtId="3" fontId="0" fillId="0" borderId="13" xfId="1" applyNumberFormat="1" applyFont="1" applyBorder="1" applyProtection="1">
      <protection hidden="1"/>
    </xf>
    <xf numFmtId="0" fontId="1" fillId="0" borderId="0" xfId="0" applyFont="1" applyProtection="1">
      <protection hidden="1"/>
    </xf>
    <xf numFmtId="164" fontId="18" fillId="0" borderId="5" xfId="4" applyNumberFormat="1" applyFont="1" applyBorder="1" applyProtection="1">
      <protection hidden="1"/>
    </xf>
    <xf numFmtId="44" fontId="18" fillId="0" borderId="0" xfId="4" applyFont="1" applyBorder="1" applyProtection="1">
      <protection hidden="1"/>
    </xf>
    <xf numFmtId="164" fontId="19" fillId="0" borderId="0" xfId="4" applyNumberFormat="1" applyFont="1" applyBorder="1" applyProtection="1">
      <protection hidden="1"/>
    </xf>
    <xf numFmtId="0" fontId="14" fillId="0" borderId="0" xfId="0" applyFont="1" applyProtection="1">
      <protection hidden="1"/>
    </xf>
    <xf numFmtId="4" fontId="22" fillId="0" borderId="0" xfId="1" applyNumberFormat="1" applyFont="1" applyBorder="1" applyProtection="1">
      <protection hidden="1"/>
    </xf>
    <xf numFmtId="164" fontId="24" fillId="0" borderId="0" xfId="4" applyNumberFormat="1" applyFont="1" applyBorder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164" fontId="22" fillId="0" borderId="5" xfId="4" applyNumberFormat="1" applyFont="1" applyFill="1" applyBorder="1" applyProtection="1">
      <protection hidden="1"/>
    </xf>
    <xf numFmtId="4" fontId="22" fillId="0" borderId="0" xfId="1" applyNumberFormat="1" applyFont="1" applyFill="1" applyBorder="1" applyProtection="1">
      <protection hidden="1"/>
    </xf>
    <xf numFmtId="164" fontId="24" fillId="0" borderId="0" xfId="4" applyNumberFormat="1" applyFont="1" applyFill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4" fontId="18" fillId="0" borderId="0" xfId="4" applyNumberFormat="1" applyFont="1" applyBorder="1" applyProtection="1">
      <protection hidden="1"/>
    </xf>
    <xf numFmtId="164" fontId="18" fillId="0" borderId="13" xfId="4" applyNumberFormat="1" applyFont="1" applyBorder="1" applyProtection="1">
      <protection hidden="1"/>
    </xf>
    <xf numFmtId="0" fontId="6" fillId="0" borderId="0" xfId="0" applyFont="1" applyProtection="1">
      <protection hidden="1"/>
    </xf>
    <xf numFmtId="164" fontId="6" fillId="0" borderId="5" xfId="4" applyNumberFormat="1" applyFont="1" applyBorder="1" applyProtection="1">
      <protection hidden="1"/>
    </xf>
    <xf numFmtId="4" fontId="6" fillId="0" borderId="0" xfId="1" applyNumberFormat="1" applyFont="1" applyBorder="1" applyProtection="1">
      <protection hidden="1"/>
    </xf>
    <xf numFmtId="164" fontId="18" fillId="0" borderId="5" xfId="4" applyNumberFormat="1" applyFont="1" applyFill="1" applyBorder="1" applyProtection="1">
      <protection hidden="1"/>
    </xf>
    <xf numFmtId="44" fontId="18" fillId="0" borderId="0" xfId="4" applyFont="1" applyFill="1" applyBorder="1" applyProtection="1">
      <protection hidden="1"/>
    </xf>
    <xf numFmtId="164" fontId="19" fillId="0" borderId="0" xfId="4" applyNumberFormat="1" applyFont="1" applyFill="1" applyBorder="1" applyProtection="1">
      <protection hidden="1"/>
    </xf>
    <xf numFmtId="39" fontId="0" fillId="0" borderId="0" xfId="1" applyNumberFormat="1" applyFont="1" applyFill="1" applyBorder="1" applyProtection="1">
      <protection hidden="1"/>
    </xf>
    <xf numFmtId="49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4" fontId="14" fillId="0" borderId="0" xfId="1" applyNumberFormat="1" applyFont="1" applyFill="1" applyBorder="1" applyProtection="1">
      <protection hidden="1"/>
    </xf>
    <xf numFmtId="39" fontId="14" fillId="0" borderId="0" xfId="1" applyNumberFormat="1" applyFont="1" applyFill="1" applyBorder="1" applyProtection="1">
      <protection hidden="1"/>
    </xf>
    <xf numFmtId="164" fontId="6" fillId="0" borderId="5" xfId="4" applyNumberFormat="1" applyFont="1" applyFill="1" applyBorder="1" applyProtection="1">
      <protection hidden="1"/>
    </xf>
    <xf numFmtId="4" fontId="6" fillId="0" borderId="0" xfId="1" applyNumberFormat="1" applyFont="1" applyFill="1" applyBorder="1" applyProtection="1">
      <protection hidden="1"/>
    </xf>
    <xf numFmtId="164" fontId="6" fillId="0" borderId="0" xfId="4" applyNumberFormat="1" applyFont="1" applyFill="1" applyBorder="1" applyProtection="1">
      <protection hidden="1"/>
    </xf>
    <xf numFmtId="0" fontId="4" fillId="0" borderId="1" xfId="0" applyFont="1" applyBorder="1" applyProtection="1">
      <protection hidden="1"/>
    </xf>
    <xf numFmtId="3" fontId="17" fillId="0" borderId="14" xfId="1" applyNumberFormat="1" applyFont="1" applyFill="1" applyBorder="1" applyProtection="1">
      <protection hidden="1"/>
    </xf>
    <xf numFmtId="4" fontId="17" fillId="0" borderId="1" xfId="1" applyNumberFormat="1" applyFont="1" applyFill="1" applyBorder="1" applyProtection="1">
      <protection hidden="1"/>
    </xf>
    <xf numFmtId="164" fontId="17" fillId="0" borderId="1" xfId="4" applyNumberFormat="1" applyFont="1" applyFill="1" applyBorder="1" applyProtection="1">
      <protection hidden="1"/>
    </xf>
    <xf numFmtId="3" fontId="27" fillId="0" borderId="5" xfId="1" applyNumberFormat="1" applyFont="1" applyBorder="1" applyProtection="1">
      <protection hidden="1"/>
    </xf>
    <xf numFmtId="4" fontId="27" fillId="0" borderId="0" xfId="1" applyNumberFormat="1" applyFont="1" applyBorder="1" applyProtection="1">
      <protection hidden="1"/>
    </xf>
    <xf numFmtId="164" fontId="27" fillId="0" borderId="0" xfId="4" applyNumberFormat="1" applyFont="1" applyBorder="1" applyProtection="1">
      <protection hidden="1"/>
    </xf>
    <xf numFmtId="9" fontId="0" fillId="0" borderId="0" xfId="5" applyFont="1" applyBorder="1" applyProtection="1">
      <protection hidden="1"/>
    </xf>
    <xf numFmtId="4" fontId="0" fillId="0" borderId="0" xfId="5" applyNumberFormat="1" applyFont="1" applyBorder="1" applyProtection="1">
      <protection hidden="1"/>
    </xf>
    <xf numFmtId="3" fontId="17" fillId="0" borderId="17" xfId="1" applyNumberFormat="1" applyFont="1" applyBorder="1" applyProtection="1">
      <protection hidden="1"/>
    </xf>
    <xf numFmtId="4" fontId="17" fillId="0" borderId="18" xfId="1" applyNumberFormat="1" applyFont="1" applyBorder="1" applyProtection="1">
      <protection hidden="1"/>
    </xf>
    <xf numFmtId="164" fontId="17" fillId="0" borderId="18" xfId="4" applyNumberFormat="1" applyFont="1" applyBorder="1" applyProtection="1">
      <protection hidden="1"/>
    </xf>
    <xf numFmtId="0" fontId="0" fillId="0" borderId="2" xfId="0" applyBorder="1" applyProtection="1">
      <protection hidden="1"/>
    </xf>
    <xf numFmtId="164" fontId="17" fillId="0" borderId="9" xfId="4" applyNumberFormat="1" applyFont="1" applyBorder="1" applyProtection="1">
      <protection hidden="1"/>
    </xf>
    <xf numFmtId="164" fontId="17" fillId="0" borderId="0" xfId="4" applyNumberFormat="1" applyFont="1" applyBorder="1" applyProtection="1">
      <protection hidden="1"/>
    </xf>
    <xf numFmtId="164" fontId="17" fillId="0" borderId="19" xfId="4" applyNumberFormat="1" applyFont="1" applyBorder="1" applyProtection="1">
      <protection hidden="1"/>
    </xf>
    <xf numFmtId="4" fontId="4" fillId="0" borderId="0" xfId="1" applyNumberFormat="1" applyFont="1" applyBorder="1" applyProtection="1">
      <protection hidden="1"/>
    </xf>
    <xf numFmtId="39" fontId="4" fillId="0" borderId="0" xfId="1" applyNumberFormat="1" applyFont="1" applyBorder="1" applyProtection="1">
      <protection hidden="1"/>
    </xf>
    <xf numFmtId="9" fontId="11" fillId="2" borderId="5" xfId="5" applyFont="1" applyFill="1" applyBorder="1" applyAlignment="1" applyProtection="1">
      <alignment horizontal="center" wrapText="1"/>
      <protection locked="0" hidden="1"/>
    </xf>
    <xf numFmtId="9" fontId="11" fillId="2" borderId="0" xfId="5" applyFont="1" applyFill="1" applyBorder="1" applyAlignment="1" applyProtection="1">
      <alignment horizontal="center"/>
      <protection locked="0" hidden="1"/>
    </xf>
    <xf numFmtId="9" fontId="11" fillId="2" borderId="5" xfId="5" applyFont="1" applyFill="1" applyBorder="1" applyAlignment="1" applyProtection="1">
      <alignment horizontal="center"/>
      <protection locked="0" hidden="1"/>
    </xf>
    <xf numFmtId="3" fontId="6" fillId="2" borderId="13" xfId="1" applyNumberFormat="1" applyFont="1" applyFill="1" applyBorder="1" applyProtection="1">
      <protection locked="0" hidden="1"/>
    </xf>
    <xf numFmtId="3" fontId="6" fillId="2" borderId="5" xfId="1" applyNumberFormat="1" applyFont="1" applyFill="1" applyBorder="1" applyProtection="1">
      <protection locked="0" hidden="1"/>
    </xf>
    <xf numFmtId="3" fontId="6" fillId="2" borderId="9" xfId="1" applyNumberFormat="1" applyFont="1" applyFill="1" applyBorder="1" applyProtection="1">
      <protection locked="0" hidden="1"/>
    </xf>
    <xf numFmtId="3" fontId="0" fillId="2" borderId="13" xfId="1" applyNumberFormat="1" applyFont="1" applyFill="1" applyBorder="1" applyProtection="1">
      <protection locked="0" hidden="1"/>
    </xf>
    <xf numFmtId="3" fontId="0" fillId="2" borderId="9" xfId="1" applyNumberFormat="1" applyFont="1" applyFill="1" applyBorder="1" applyProtection="1">
      <protection locked="0" hidden="1"/>
    </xf>
    <xf numFmtId="3" fontId="22" fillId="2" borderId="13" xfId="1" applyNumberFormat="1" applyFont="1" applyFill="1" applyBorder="1" applyProtection="1">
      <protection locked="0" hidden="1"/>
    </xf>
    <xf numFmtId="3" fontId="0" fillId="2" borderId="5" xfId="1" applyNumberFormat="1" applyFont="1" applyFill="1" applyBorder="1" applyProtection="1">
      <protection locked="0" hidden="1"/>
    </xf>
    <xf numFmtId="164" fontId="0" fillId="2" borderId="5" xfId="4" applyNumberFormat="1" applyFont="1" applyFill="1" applyBorder="1" applyProtection="1">
      <protection locked="0" hidden="1"/>
    </xf>
    <xf numFmtId="164" fontId="22" fillId="2" borderId="5" xfId="4" applyNumberFormat="1" applyFont="1" applyFill="1" applyBorder="1" applyProtection="1">
      <protection locked="0" hidden="1"/>
    </xf>
    <xf numFmtId="3" fontId="0" fillId="2" borderId="0" xfId="1" applyNumberFormat="1" applyFont="1" applyFill="1" applyBorder="1" applyProtection="1">
      <protection locked="0" hidden="1"/>
    </xf>
    <xf numFmtId="0" fontId="22" fillId="2" borderId="0" xfId="0" applyFont="1" applyFill="1" applyProtection="1">
      <protection locked="0" hidden="1"/>
    </xf>
    <xf numFmtId="166" fontId="0" fillId="0" borderId="0" xfId="5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44" fontId="12" fillId="0" borderId="0" xfId="0" applyNumberFormat="1" applyFont="1" applyAlignment="1" applyProtection="1">
      <alignment horizontal="center"/>
      <protection hidden="1"/>
    </xf>
    <xf numFmtId="39" fontId="0" fillId="0" borderId="0" xfId="3" applyNumberFormat="1" applyFont="1" applyProtection="1">
      <protection hidden="1"/>
    </xf>
    <xf numFmtId="164" fontId="21" fillId="0" borderId="0" xfId="4" applyNumberFormat="1" applyFont="1" applyFill="1" applyBorder="1" applyAlignment="1" applyProtection="1">
      <alignment horizontal="center"/>
      <protection hidden="1"/>
    </xf>
    <xf numFmtId="37" fontId="0" fillId="0" borderId="0" xfId="4" applyNumberFormat="1" applyFont="1" applyFill="1" applyBorder="1" applyAlignment="1" applyProtection="1">
      <alignment horizontal="center"/>
      <protection hidden="1"/>
    </xf>
    <xf numFmtId="39" fontId="8" fillId="0" borderId="0" xfId="3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/>
      <protection hidden="1"/>
    </xf>
    <xf numFmtId="4" fontId="0" fillId="0" borderId="1" xfId="3" applyNumberFormat="1" applyFont="1" applyBorder="1" applyProtection="1">
      <protection hidden="1"/>
    </xf>
    <xf numFmtId="39" fontId="7" fillId="0" borderId="1" xfId="3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wrapText="1"/>
      <protection hidden="1"/>
    </xf>
    <xf numFmtId="4" fontId="7" fillId="0" borderId="7" xfId="3" applyNumberFormat="1" applyFont="1" applyBorder="1" applyAlignment="1" applyProtection="1">
      <alignment horizontal="center" wrapText="1"/>
      <protection hidden="1"/>
    </xf>
    <xf numFmtId="9" fontId="7" fillId="0" borderId="13" xfId="7" applyFont="1" applyFill="1" applyBorder="1" applyAlignment="1" applyProtection="1">
      <alignment horizontal="center" vertical="center" wrapText="1"/>
      <protection hidden="1"/>
    </xf>
    <xf numFmtId="9" fontId="7" fillId="0" borderId="7" xfId="7" applyFont="1" applyBorder="1" applyAlignment="1" applyProtection="1">
      <alignment horizontal="center" wrapText="1"/>
      <protection hidden="1"/>
    </xf>
    <xf numFmtId="4" fontId="7" fillId="0" borderId="0" xfId="3" applyNumberFormat="1" applyFont="1" applyBorder="1" applyAlignment="1" applyProtection="1">
      <alignment horizontal="center" wrapText="1"/>
      <protection hidden="1"/>
    </xf>
    <xf numFmtId="39" fontId="7" fillId="0" borderId="11" xfId="3" applyNumberFormat="1" applyFont="1" applyBorder="1" applyAlignment="1" applyProtection="1">
      <alignment horizontal="center" wrapText="1"/>
      <protection hidden="1"/>
    </xf>
    <xf numFmtId="165" fontId="11" fillId="0" borderId="4" xfId="3" applyNumberFormat="1" applyFont="1" applyBorder="1" applyAlignment="1" applyProtection="1">
      <alignment horizontal="center"/>
      <protection hidden="1"/>
    </xf>
    <xf numFmtId="9" fontId="11" fillId="0" borderId="4" xfId="7" applyFont="1" applyFill="1" applyBorder="1" applyAlignment="1" applyProtection="1">
      <alignment horizontal="center"/>
      <protection hidden="1"/>
    </xf>
    <xf numFmtId="4" fontId="0" fillId="0" borderId="0" xfId="3" applyNumberFormat="1" applyFont="1" applyBorder="1" applyProtection="1">
      <protection hidden="1"/>
    </xf>
    <xf numFmtId="39" fontId="0" fillId="0" borderId="0" xfId="3" applyNumberFormat="1" applyFont="1" applyBorder="1" applyProtection="1">
      <protection hidden="1"/>
    </xf>
    <xf numFmtId="9" fontId="0" fillId="0" borderId="4" xfId="7" applyFont="1" applyBorder="1" applyAlignment="1" applyProtection="1">
      <alignment horizontal="center"/>
      <protection hidden="1"/>
    </xf>
    <xf numFmtId="165" fontId="13" fillId="0" borderId="5" xfId="3" applyNumberFormat="1" applyFont="1" applyFill="1" applyBorder="1" applyAlignment="1" applyProtection="1">
      <alignment horizontal="right"/>
      <protection hidden="1"/>
    </xf>
    <xf numFmtId="43" fontId="13" fillId="0" borderId="4" xfId="3" applyFont="1" applyBorder="1" applyAlignment="1" applyProtection="1">
      <alignment horizontal="right"/>
      <protection hidden="1"/>
    </xf>
    <xf numFmtId="43" fontId="13" fillId="0" borderId="4" xfId="3" applyFont="1" applyFill="1" applyBorder="1" applyAlignment="1" applyProtection="1">
      <alignment horizontal="right"/>
      <protection hidden="1"/>
    </xf>
    <xf numFmtId="165" fontId="13" fillId="0" borderId="4" xfId="3" applyNumberFormat="1" applyFont="1" applyFill="1" applyBorder="1" applyAlignment="1" applyProtection="1">
      <alignment horizontal="right"/>
      <protection hidden="1"/>
    </xf>
    <xf numFmtId="165" fontId="13" fillId="0" borderId="4" xfId="3" applyNumberFormat="1" applyFont="1" applyFill="1" applyBorder="1" applyProtection="1">
      <protection hidden="1"/>
    </xf>
    <xf numFmtId="9" fontId="0" fillId="0" borderId="4" xfId="7" applyFont="1" applyFill="1" applyBorder="1" applyAlignment="1" applyProtection="1">
      <alignment horizontal="center"/>
      <protection hidden="1"/>
    </xf>
    <xf numFmtId="4" fontId="0" fillId="0" borderId="0" xfId="3" applyNumberFormat="1" applyFont="1" applyFill="1" applyBorder="1" applyProtection="1">
      <protection hidden="1"/>
    </xf>
    <xf numFmtId="9" fontId="17" fillId="0" borderId="5" xfId="7" applyFont="1" applyFill="1" applyBorder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164" fontId="38" fillId="0" borderId="5" xfId="4" applyNumberFormat="1" applyFont="1" applyFill="1" applyBorder="1" applyProtection="1">
      <protection hidden="1"/>
    </xf>
    <xf numFmtId="9" fontId="31" fillId="0" borderId="4" xfId="7" applyFont="1" applyFill="1" applyBorder="1" applyAlignment="1" applyProtection="1">
      <alignment horizontal="center"/>
      <protection hidden="1"/>
    </xf>
    <xf numFmtId="164" fontId="35" fillId="0" borderId="5" xfId="4" applyNumberFormat="1" applyFont="1" applyFill="1" applyBorder="1" applyProtection="1">
      <protection hidden="1"/>
    </xf>
    <xf numFmtId="164" fontId="35" fillId="0" borderId="0" xfId="4" applyNumberFormat="1" applyFont="1" applyFill="1" applyBorder="1" applyProtection="1">
      <protection hidden="1"/>
    </xf>
    <xf numFmtId="4" fontId="21" fillId="0" borderId="0" xfId="3" applyNumberFormat="1" applyFont="1" applyFill="1" applyBorder="1" applyProtection="1">
      <protection hidden="1"/>
    </xf>
    <xf numFmtId="164" fontId="32" fillId="0" borderId="0" xfId="4" applyNumberFormat="1" applyFont="1" applyFill="1" applyBorder="1" applyProtection="1">
      <protection hidden="1"/>
    </xf>
    <xf numFmtId="0" fontId="21" fillId="0" borderId="0" xfId="0" applyFont="1" applyProtection="1">
      <protection hidden="1"/>
    </xf>
    <xf numFmtId="164" fontId="38" fillId="0" borderId="0" xfId="4" applyNumberFormat="1" applyFont="1" applyFill="1" applyBorder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4" fontId="4" fillId="0" borderId="5" xfId="3" applyNumberFormat="1" applyFont="1" applyFill="1" applyBorder="1" applyProtection="1">
      <protection hidden="1"/>
    </xf>
    <xf numFmtId="4" fontId="4" fillId="0" borderId="4" xfId="3" applyNumberFormat="1" applyFont="1" applyFill="1" applyBorder="1" applyProtection="1">
      <protection hidden="1"/>
    </xf>
    <xf numFmtId="4" fontId="4" fillId="0" borderId="0" xfId="3" applyNumberFormat="1" applyFont="1" applyFill="1" applyBorder="1" applyProtection="1">
      <protection hidden="1"/>
    </xf>
    <xf numFmtId="164" fontId="4" fillId="0" borderId="0" xfId="3" applyNumberFormat="1" applyFont="1" applyFill="1" applyBorder="1" applyProtection="1">
      <protection hidden="1"/>
    </xf>
    <xf numFmtId="4" fontId="0" fillId="0" borderId="5" xfId="3" applyNumberFormat="1" applyFont="1" applyBorder="1" applyProtection="1">
      <protection hidden="1"/>
    </xf>
    <xf numFmtId="4" fontId="0" fillId="0" borderId="4" xfId="3" applyNumberFormat="1" applyFont="1" applyBorder="1" applyProtection="1">
      <protection hidden="1"/>
    </xf>
    <xf numFmtId="164" fontId="0" fillId="0" borderId="0" xfId="3" applyNumberFormat="1" applyFont="1" applyBorder="1" applyProtection="1">
      <protection hidden="1"/>
    </xf>
    <xf numFmtId="0" fontId="38" fillId="0" borderId="0" xfId="0" applyFont="1" applyProtection="1">
      <protection hidden="1"/>
    </xf>
    <xf numFmtId="164" fontId="35" fillId="0" borderId="4" xfId="4" applyNumberFormat="1" applyFont="1" applyFill="1" applyBorder="1" applyProtection="1">
      <protection hidden="1"/>
    </xf>
    <xf numFmtId="4" fontId="0" fillId="0" borderId="4" xfId="3" applyNumberFormat="1" applyFont="1" applyFill="1" applyBorder="1" applyProtection="1">
      <protection hidden="1"/>
    </xf>
    <xf numFmtId="0" fontId="33" fillId="0" borderId="0" xfId="0" applyFont="1" applyProtection="1">
      <protection hidden="1"/>
    </xf>
    <xf numFmtId="4" fontId="17" fillId="0" borderId="4" xfId="3" applyNumberFormat="1" applyFont="1" applyFill="1" applyBorder="1" applyProtection="1">
      <protection hidden="1"/>
    </xf>
    <xf numFmtId="164" fontId="17" fillId="0" borderId="0" xfId="3" applyNumberFormat="1" applyFont="1" applyFill="1" applyBorder="1" applyProtection="1">
      <protection hidden="1"/>
    </xf>
    <xf numFmtId="4" fontId="17" fillId="0" borderId="0" xfId="3" applyNumberFormat="1" applyFont="1" applyFill="1" applyBorder="1" applyProtection="1">
      <protection hidden="1"/>
    </xf>
    <xf numFmtId="4" fontId="4" fillId="0" borderId="0" xfId="3" applyNumberFormat="1" applyFont="1" applyBorder="1" applyProtection="1">
      <protection hidden="1"/>
    </xf>
    <xf numFmtId="39" fontId="4" fillId="0" borderId="0" xfId="3" applyNumberFormat="1" applyFont="1" applyBorder="1" applyProtection="1">
      <protection hidden="1"/>
    </xf>
    <xf numFmtId="9" fontId="11" fillId="2" borderId="5" xfId="7" applyFont="1" applyFill="1" applyBorder="1" applyAlignment="1" applyProtection="1">
      <alignment horizontal="center" wrapText="1"/>
      <protection locked="0" hidden="1"/>
    </xf>
    <xf numFmtId="9" fontId="11" fillId="2" borderId="0" xfId="7" applyFont="1" applyFill="1" applyBorder="1" applyAlignment="1" applyProtection="1">
      <alignment horizontal="center"/>
      <protection locked="0" hidden="1"/>
    </xf>
    <xf numFmtId="9" fontId="11" fillId="2" borderId="5" xfId="7" applyFont="1" applyFill="1" applyBorder="1" applyAlignment="1" applyProtection="1">
      <alignment horizontal="center"/>
      <protection locked="0" hidden="1"/>
    </xf>
    <xf numFmtId="0" fontId="6" fillId="2" borderId="0" xfId="0" applyFont="1" applyFill="1" applyProtection="1">
      <protection locked="0" hidden="1"/>
    </xf>
    <xf numFmtId="0" fontId="0" fillId="0" borderId="0" xfId="0" applyProtection="1">
      <protection locked="0" hidden="1"/>
    </xf>
    <xf numFmtId="4" fontId="0" fillId="0" borderId="0" xfId="0" applyNumberFormat="1" applyProtection="1">
      <protection locked="0" hidden="1"/>
    </xf>
    <xf numFmtId="39" fontId="0" fillId="0" borderId="0" xfId="1" applyNumberFormat="1" applyFont="1" applyProtection="1">
      <protection locked="0" hidden="1"/>
    </xf>
    <xf numFmtId="39" fontId="0" fillId="0" borderId="0" xfId="3" applyNumberFormat="1" applyFont="1" applyProtection="1">
      <protection locked="0" hidden="1"/>
    </xf>
    <xf numFmtId="0" fontId="25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locked="0" hidden="1"/>
    </xf>
    <xf numFmtId="0" fontId="4" fillId="0" borderId="0" xfId="0" applyFont="1" applyProtection="1">
      <protection locked="0" hidden="1"/>
    </xf>
    <xf numFmtId="0" fontId="7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4" fillId="0" borderId="0" xfId="0" applyFont="1" applyProtection="1">
      <protection locked="0" hidden="1"/>
    </xf>
    <xf numFmtId="0" fontId="9" fillId="0" borderId="0" xfId="0" applyFont="1" applyProtection="1">
      <protection locked="0" hidden="1"/>
    </xf>
    <xf numFmtId="0" fontId="21" fillId="0" borderId="0" xfId="0" applyFont="1" applyProtection="1">
      <protection locked="0" hidden="1"/>
    </xf>
    <xf numFmtId="3" fontId="22" fillId="0" borderId="5" xfId="1" applyNumberFormat="1" applyFont="1" applyFill="1" applyBorder="1" applyProtection="1">
      <protection locked="0" hidden="1"/>
    </xf>
    <xf numFmtId="164" fontId="0" fillId="0" borderId="11" xfId="1" applyNumberFormat="1" applyFont="1" applyBorder="1" applyProtection="1">
      <protection hidden="1"/>
    </xf>
    <xf numFmtId="3" fontId="0" fillId="3" borderId="5" xfId="1" applyNumberFormat="1" applyFont="1" applyFill="1" applyBorder="1" applyProtection="1">
      <protection locked="0" hidden="1"/>
    </xf>
    <xf numFmtId="0" fontId="20" fillId="0" borderId="0" xfId="0" applyFont="1" applyProtection="1">
      <protection hidden="1"/>
    </xf>
    <xf numFmtId="165" fontId="45" fillId="0" borderId="5" xfId="1" applyNumberFormat="1" applyFont="1" applyBorder="1" applyProtection="1">
      <protection hidden="1"/>
    </xf>
    <xf numFmtId="165" fontId="45" fillId="0" borderId="0" xfId="1" applyNumberFormat="1" applyFont="1" applyBorder="1" applyProtection="1">
      <protection hidden="1"/>
    </xf>
    <xf numFmtId="9" fontId="46" fillId="0" borderId="4" xfId="5" applyFont="1" applyBorder="1" applyAlignment="1" applyProtection="1">
      <alignment horizontal="center"/>
      <protection hidden="1"/>
    </xf>
    <xf numFmtId="0" fontId="46" fillId="0" borderId="0" xfId="0" applyFont="1" applyProtection="1">
      <protection hidden="1"/>
    </xf>
    <xf numFmtId="4" fontId="46" fillId="0" borderId="0" xfId="0" applyNumberFormat="1" applyFont="1" applyProtection="1">
      <protection hidden="1"/>
    </xf>
    <xf numFmtId="4" fontId="46" fillId="0" borderId="1" xfId="0" applyNumberFormat="1" applyFont="1" applyBorder="1" applyProtection="1">
      <protection hidden="1"/>
    </xf>
    <xf numFmtId="4" fontId="15" fillId="0" borderId="7" xfId="0" applyNumberFormat="1" applyFont="1" applyBorder="1" applyAlignment="1" applyProtection="1">
      <alignment horizontal="center" vertical="center" wrapText="1"/>
      <protection hidden="1"/>
    </xf>
    <xf numFmtId="4" fontId="46" fillId="0" borderId="4" xfId="0" applyNumberFormat="1" applyFont="1" applyBorder="1" applyProtection="1">
      <protection hidden="1"/>
    </xf>
    <xf numFmtId="9" fontId="46" fillId="0" borderId="4" xfId="5" applyFont="1" applyFill="1" applyBorder="1" applyAlignment="1" applyProtection="1">
      <alignment horizontal="center"/>
      <protection hidden="1"/>
    </xf>
    <xf numFmtId="4" fontId="15" fillId="0" borderId="4" xfId="0" applyNumberFormat="1" applyFont="1" applyBorder="1" applyProtection="1">
      <protection hidden="1"/>
    </xf>
    <xf numFmtId="44" fontId="15" fillId="0" borderId="4" xfId="4" applyFont="1" applyFill="1" applyBorder="1" applyProtection="1">
      <protection hidden="1"/>
    </xf>
    <xf numFmtId="4" fontId="15" fillId="0" borderId="1" xfId="0" applyNumberFormat="1" applyFont="1" applyBorder="1" applyProtection="1">
      <protection hidden="1"/>
    </xf>
    <xf numFmtId="4" fontId="47" fillId="0" borderId="7" xfId="0" applyNumberFormat="1" applyFont="1" applyBorder="1" applyProtection="1">
      <protection hidden="1"/>
    </xf>
    <xf numFmtId="4" fontId="47" fillId="0" borderId="4" xfId="0" applyNumberFormat="1" applyFont="1" applyBorder="1" applyProtection="1">
      <protection hidden="1"/>
    </xf>
    <xf numFmtId="4" fontId="48" fillId="0" borderId="6" xfId="0" applyNumberFormat="1" applyFont="1" applyBorder="1" applyProtection="1">
      <protection hidden="1"/>
    </xf>
    <xf numFmtId="4" fontId="46" fillId="0" borderId="7" xfId="0" applyNumberFormat="1" applyFont="1" applyBorder="1" applyProtection="1">
      <protection hidden="1"/>
    </xf>
    <xf numFmtId="4" fontId="15" fillId="0" borderId="6" xfId="0" applyNumberFormat="1" applyFont="1" applyBorder="1" applyProtection="1">
      <protection hidden="1"/>
    </xf>
    <xf numFmtId="4" fontId="49" fillId="0" borderId="6" xfId="0" applyNumberFormat="1" applyFont="1" applyBorder="1" applyProtection="1">
      <protection hidden="1"/>
    </xf>
    <xf numFmtId="4" fontId="46" fillId="0" borderId="8" xfId="0" applyNumberFormat="1" applyFont="1" applyBorder="1" applyProtection="1">
      <protection hidden="1"/>
    </xf>
    <xf numFmtId="4" fontId="15" fillId="0" borderId="12" xfId="0" applyNumberFormat="1" applyFont="1" applyBorder="1" applyProtection="1">
      <protection hidden="1"/>
    </xf>
    <xf numFmtId="4" fontId="15" fillId="0" borderId="15" xfId="0" applyNumberFormat="1" applyFont="1" applyBorder="1" applyProtection="1">
      <protection hidden="1"/>
    </xf>
    <xf numFmtId="4" fontId="46" fillId="0" borderId="4" xfId="5" applyNumberFormat="1" applyFont="1" applyBorder="1" applyProtection="1">
      <protection hidden="1"/>
    </xf>
    <xf numFmtId="4" fontId="46" fillId="0" borderId="6" xfId="0" applyNumberFormat="1" applyFont="1" applyBorder="1" applyProtection="1">
      <protection hidden="1"/>
    </xf>
    <xf numFmtId="4" fontId="46" fillId="0" borderId="0" xfId="0" applyNumberFormat="1" applyFont="1" applyProtection="1">
      <protection locked="0" hidden="1"/>
    </xf>
    <xf numFmtId="4" fontId="7" fillId="0" borderId="3" xfId="0" applyNumberFormat="1" applyFont="1" applyBorder="1" applyAlignment="1" applyProtection="1">
      <alignment horizontal="center" vertical="center" wrapText="1"/>
      <protection hidden="1"/>
    </xf>
    <xf numFmtId="9" fontId="0" fillId="0" borderId="3" xfId="5" applyFont="1" applyBorder="1" applyAlignment="1" applyProtection="1">
      <alignment horizontal="center"/>
      <protection hidden="1"/>
    </xf>
    <xf numFmtId="9" fontId="0" fillId="0" borderId="3" xfId="5" applyFont="1" applyFill="1" applyBorder="1" applyAlignment="1" applyProtection="1">
      <alignment horizontal="center"/>
      <protection hidden="1"/>
    </xf>
    <xf numFmtId="164" fontId="0" fillId="0" borderId="0" xfId="4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4" fontId="6" fillId="0" borderId="29" xfId="0" applyNumberFormat="1" applyFont="1" applyBorder="1" applyProtection="1">
      <protection hidden="1"/>
    </xf>
    <xf numFmtId="4" fontId="22" fillId="0" borderId="3" xfId="0" applyNumberFormat="1" applyFont="1" applyBorder="1" applyProtection="1">
      <protection hidden="1"/>
    </xf>
    <xf numFmtId="4" fontId="7" fillId="0" borderId="3" xfId="0" applyNumberFormat="1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22" fillId="0" borderId="5" xfId="0" applyFont="1" applyBorder="1" applyProtection="1">
      <protection hidden="1"/>
    </xf>
    <xf numFmtId="9" fontId="0" fillId="0" borderId="5" xfId="5" applyFont="1" applyFill="1" applyBorder="1" applyProtection="1">
      <protection hidden="1"/>
    </xf>
    <xf numFmtId="0" fontId="0" fillId="0" borderId="9" xfId="0" applyBorder="1" applyProtection="1">
      <protection hidden="1"/>
    </xf>
    <xf numFmtId="9" fontId="15" fillId="0" borderId="7" xfId="5" applyFont="1" applyBorder="1" applyAlignment="1" applyProtection="1">
      <alignment horizontal="center" wrapText="1"/>
      <protection hidden="1"/>
    </xf>
    <xf numFmtId="9" fontId="51" fillId="0" borderId="4" xfId="5" applyFont="1" applyFill="1" applyBorder="1" applyAlignment="1" applyProtection="1">
      <alignment horizontal="center"/>
      <protection hidden="1"/>
    </xf>
    <xf numFmtId="9" fontId="46" fillId="0" borderId="0" xfId="5" applyFont="1" applyAlignment="1" applyProtection="1">
      <protection hidden="1"/>
    </xf>
    <xf numFmtId="9" fontId="15" fillId="0" borderId="0" xfId="5" applyFont="1" applyAlignment="1" applyProtection="1">
      <alignment horizontal="right"/>
      <protection hidden="1"/>
    </xf>
    <xf numFmtId="9" fontId="46" fillId="0" borderId="0" xfId="5" applyFont="1" applyAlignment="1" applyProtection="1">
      <alignment horizontal="right"/>
      <protection hidden="1"/>
    </xf>
    <xf numFmtId="9" fontId="46" fillId="0" borderId="1" xfId="5" applyFont="1" applyBorder="1" applyProtection="1">
      <protection hidden="1"/>
    </xf>
    <xf numFmtId="9" fontId="29" fillId="0" borderId="4" xfId="5" applyFont="1" applyFill="1" applyBorder="1" applyAlignment="1" applyProtection="1">
      <alignment horizontal="right"/>
      <protection hidden="1"/>
    </xf>
    <xf numFmtId="9" fontId="29" fillId="0" borderId="4" xfId="5" applyFont="1" applyFill="1" applyBorder="1" applyProtection="1">
      <protection hidden="1"/>
    </xf>
    <xf numFmtId="9" fontId="52" fillId="0" borderId="0" xfId="5" applyFont="1" applyFill="1" applyBorder="1" applyProtection="1">
      <protection hidden="1"/>
    </xf>
    <xf numFmtId="9" fontId="52" fillId="0" borderId="4" xfId="5" applyFont="1" applyFill="1" applyBorder="1" applyProtection="1">
      <protection hidden="1"/>
    </xf>
    <xf numFmtId="9" fontId="15" fillId="0" borderId="4" xfId="5" applyFont="1" applyFill="1" applyBorder="1" applyProtection="1">
      <protection hidden="1"/>
    </xf>
    <xf numFmtId="9" fontId="46" fillId="0" borderId="4" xfId="5" applyFont="1" applyBorder="1" applyProtection="1">
      <protection hidden="1"/>
    </xf>
    <xf numFmtId="9" fontId="15" fillId="0" borderId="1" xfId="5" applyFont="1" applyBorder="1" applyProtection="1">
      <protection hidden="1"/>
    </xf>
    <xf numFmtId="9" fontId="47" fillId="0" borderId="7" xfId="5" applyFont="1" applyBorder="1" applyProtection="1">
      <protection hidden="1"/>
    </xf>
    <xf numFmtId="9" fontId="47" fillId="0" borderId="4" xfId="5" applyFont="1" applyBorder="1" applyProtection="1">
      <protection hidden="1"/>
    </xf>
    <xf numFmtId="9" fontId="48" fillId="0" borderId="6" xfId="5" applyFont="1" applyFill="1" applyBorder="1" applyProtection="1">
      <protection hidden="1"/>
    </xf>
    <xf numFmtId="9" fontId="46" fillId="0" borderId="8" xfId="5" applyFont="1" applyBorder="1" applyProtection="1">
      <protection hidden="1"/>
    </xf>
    <xf numFmtId="9" fontId="46" fillId="0" borderId="7" xfId="5" applyFont="1" applyBorder="1" applyProtection="1">
      <protection hidden="1"/>
    </xf>
    <xf numFmtId="9" fontId="52" fillId="0" borderId="6" xfId="5" applyFont="1" applyFill="1" applyBorder="1" applyProtection="1">
      <protection hidden="1"/>
    </xf>
    <xf numFmtId="9" fontId="52" fillId="0" borderId="4" xfId="5" applyFont="1" applyBorder="1" applyProtection="1">
      <protection hidden="1"/>
    </xf>
    <xf numFmtId="9" fontId="46" fillId="0" borderId="4" xfId="5" applyFont="1" applyFill="1" applyBorder="1" applyProtection="1">
      <protection hidden="1"/>
    </xf>
    <xf numFmtId="9" fontId="47" fillId="0" borderId="4" xfId="5" applyFont="1" applyFill="1" applyBorder="1" applyProtection="1">
      <protection hidden="1"/>
    </xf>
    <xf numFmtId="9" fontId="52" fillId="0" borderId="0" xfId="5" applyFont="1" applyBorder="1" applyProtection="1">
      <protection hidden="1"/>
    </xf>
    <xf numFmtId="9" fontId="46" fillId="0" borderId="11" xfId="5" applyFont="1" applyBorder="1" applyProtection="1">
      <protection hidden="1"/>
    </xf>
    <xf numFmtId="9" fontId="46" fillId="0" borderId="0" xfId="5" applyFont="1" applyBorder="1" applyProtection="1">
      <protection hidden="1"/>
    </xf>
    <xf numFmtId="9" fontId="53" fillId="0" borderId="4" xfId="5" applyFont="1" applyFill="1" applyBorder="1" applyProtection="1">
      <protection hidden="1"/>
    </xf>
    <xf numFmtId="9" fontId="54" fillId="0" borderId="4" xfId="5" applyFont="1" applyBorder="1" applyProtection="1">
      <protection hidden="1"/>
    </xf>
    <xf numFmtId="9" fontId="52" fillId="0" borderId="15" xfId="5" applyFont="1" applyFill="1" applyBorder="1" applyProtection="1">
      <protection hidden="1"/>
    </xf>
    <xf numFmtId="9" fontId="48" fillId="0" borderId="0" xfId="5" applyFont="1" applyBorder="1" applyProtection="1">
      <protection hidden="1"/>
    </xf>
    <xf numFmtId="9" fontId="52" fillId="0" borderId="18" xfId="5" applyFont="1" applyBorder="1" applyProtection="1">
      <protection hidden="1"/>
    </xf>
    <xf numFmtId="9" fontId="52" fillId="0" borderId="6" xfId="5" applyFont="1" applyBorder="1" applyProtection="1">
      <protection hidden="1"/>
    </xf>
    <xf numFmtId="9" fontId="15" fillId="0" borderId="0" xfId="5" applyFont="1" applyBorder="1" applyProtection="1">
      <protection hidden="1"/>
    </xf>
    <xf numFmtId="9" fontId="46" fillId="0" borderId="0" xfId="5" applyFont="1" applyProtection="1">
      <protection locked="0" hidden="1"/>
    </xf>
    <xf numFmtId="9" fontId="46" fillId="0" borderId="0" xfId="5" applyFont="1" applyProtection="1">
      <protection hidden="1"/>
    </xf>
    <xf numFmtId="9" fontId="50" fillId="0" borderId="0" xfId="5" applyFont="1" applyBorder="1" applyAlignment="1" applyProtection="1">
      <alignment wrapText="1"/>
      <protection hidden="1"/>
    </xf>
    <xf numFmtId="9" fontId="51" fillId="0" borderId="4" xfId="5" applyFont="1" applyBorder="1" applyAlignment="1" applyProtection="1">
      <alignment horizontal="center"/>
      <protection hidden="1"/>
    </xf>
    <xf numFmtId="9" fontId="29" fillId="0" borderId="4" xfId="5" applyFont="1" applyBorder="1" applyAlignment="1" applyProtection="1">
      <alignment horizontal="right"/>
      <protection hidden="1"/>
    </xf>
    <xf numFmtId="4" fontId="15" fillId="0" borderId="0" xfId="0" applyNumberFormat="1" applyFont="1" applyProtection="1">
      <protection hidden="1"/>
    </xf>
    <xf numFmtId="4" fontId="17" fillId="0" borderId="0" xfId="1" applyNumberFormat="1" applyFont="1" applyFill="1" applyBorder="1" applyProtection="1">
      <protection hidden="1"/>
    </xf>
    <xf numFmtId="0" fontId="4" fillId="0" borderId="9" xfId="0" applyFont="1" applyBorder="1" applyProtection="1">
      <protection hidden="1"/>
    </xf>
    <xf numFmtId="165" fontId="13" fillId="0" borderId="20" xfId="1" applyNumberFormat="1" applyFont="1" applyFill="1" applyBorder="1" applyAlignment="1" applyProtection="1">
      <alignment horizontal="right"/>
      <protection hidden="1"/>
    </xf>
    <xf numFmtId="165" fontId="13" fillId="0" borderId="20" xfId="1" applyNumberFormat="1" applyFont="1" applyFill="1" applyBorder="1" applyProtection="1">
      <protection hidden="1"/>
    </xf>
    <xf numFmtId="9" fontId="46" fillId="3" borderId="26" xfId="5" applyFont="1" applyFill="1" applyBorder="1" applyAlignment="1" applyProtection="1">
      <alignment horizontal="center"/>
      <protection locked="0" hidden="1"/>
    </xf>
    <xf numFmtId="9" fontId="29" fillId="3" borderId="26" xfId="5" applyFont="1" applyFill="1" applyBorder="1" applyProtection="1">
      <protection locked="0" hidden="1"/>
    </xf>
    <xf numFmtId="165" fontId="13" fillId="3" borderId="5" xfId="1" applyNumberFormat="1" applyFont="1" applyFill="1" applyBorder="1" applyAlignment="1" applyProtection="1">
      <alignment horizontal="right"/>
      <protection locked="0" hidden="1"/>
    </xf>
    <xf numFmtId="3" fontId="0" fillId="3" borderId="13" xfId="1" applyNumberFormat="1" applyFont="1" applyFill="1" applyBorder="1" applyProtection="1">
      <protection locked="0" hidden="1"/>
    </xf>
    <xf numFmtId="9" fontId="0" fillId="0" borderId="3" xfId="7" applyFont="1" applyBorder="1" applyAlignment="1" applyProtection="1">
      <alignment horizontal="center"/>
      <protection hidden="1"/>
    </xf>
    <xf numFmtId="9" fontId="0" fillId="0" borderId="3" xfId="7" applyFont="1" applyFill="1" applyBorder="1" applyAlignment="1" applyProtection="1">
      <alignment horizontal="center"/>
      <protection hidden="1"/>
    </xf>
    <xf numFmtId="9" fontId="31" fillId="0" borderId="3" xfId="7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164" fontId="17" fillId="0" borderId="6" xfId="4" applyNumberFormat="1" applyFont="1" applyFill="1" applyBorder="1" applyProtection="1">
      <protection hidden="1"/>
    </xf>
    <xf numFmtId="165" fontId="13" fillId="3" borderId="5" xfId="3" applyNumberFormat="1" applyFont="1" applyFill="1" applyBorder="1" applyAlignment="1" applyProtection="1">
      <alignment horizontal="right"/>
      <protection locked="0" hidden="1"/>
    </xf>
    <xf numFmtId="165" fontId="13" fillId="0" borderId="0" xfId="1" applyNumberFormat="1" applyFont="1" applyFill="1" applyBorder="1" applyProtection="1">
      <protection hidden="1"/>
    </xf>
    <xf numFmtId="165" fontId="13" fillId="0" borderId="5" xfId="1" applyNumberFormat="1" applyFont="1" applyFill="1" applyBorder="1" applyProtection="1">
      <protection hidden="1"/>
    </xf>
    <xf numFmtId="165" fontId="13" fillId="0" borderId="0" xfId="3" applyNumberFormat="1" applyFont="1" applyFill="1" applyBorder="1" applyProtection="1">
      <protection hidden="1"/>
    </xf>
    <xf numFmtId="165" fontId="13" fillId="0" borderId="5" xfId="3" applyNumberFormat="1" applyFont="1" applyFill="1" applyBorder="1" applyProtection="1">
      <protection hidden="1"/>
    </xf>
    <xf numFmtId="4" fontId="4" fillId="0" borderId="6" xfId="0" applyNumberFormat="1" applyFont="1" applyBorder="1" applyProtection="1">
      <protection hidden="1"/>
    </xf>
    <xf numFmtId="165" fontId="13" fillId="0" borderId="20" xfId="3" applyNumberFormat="1" applyFont="1" applyFill="1" applyBorder="1" applyAlignment="1" applyProtection="1">
      <alignment horizontal="right"/>
      <protection hidden="1"/>
    </xf>
    <xf numFmtId="165" fontId="13" fillId="0" borderId="20" xfId="3" applyNumberFormat="1" applyFont="1" applyFill="1" applyBorder="1" applyProtection="1">
      <protection hidden="1"/>
    </xf>
    <xf numFmtId="3" fontId="44" fillId="0" borderId="5" xfId="1" applyNumberFormat="1" applyFont="1" applyFill="1" applyBorder="1" applyProtection="1">
      <protection hidden="1"/>
    </xf>
    <xf numFmtId="3" fontId="44" fillId="0" borderId="9" xfId="1" applyNumberFormat="1" applyFont="1" applyFill="1" applyBorder="1" applyProtection="1">
      <protection hidden="1"/>
    </xf>
    <xf numFmtId="0" fontId="23" fillId="2" borderId="0" xfId="0" applyFont="1" applyFill="1" applyProtection="1">
      <protection locked="0"/>
    </xf>
    <xf numFmtId="49" fontId="23" fillId="2" borderId="0" xfId="0" applyNumberFormat="1" applyFont="1" applyFill="1" applyProtection="1">
      <protection locked="0"/>
    </xf>
    <xf numFmtId="0" fontId="0" fillId="3" borderId="0" xfId="0" applyFill="1" applyProtection="1">
      <protection locked="0"/>
    </xf>
    <xf numFmtId="164" fontId="1" fillId="0" borderId="5" xfId="4" applyNumberFormat="1" applyFont="1" applyFill="1" applyBorder="1" applyAlignment="1" applyProtection="1">
      <alignment horizontal="right"/>
      <protection hidden="1"/>
    </xf>
    <xf numFmtId="9" fontId="0" fillId="0" borderId="0" xfId="0" applyNumberFormat="1" applyAlignment="1" applyProtection="1">
      <alignment horizontal="left"/>
      <protection locked="0" hidden="1"/>
    </xf>
    <xf numFmtId="9" fontId="1" fillId="0" borderId="0" xfId="0" applyNumberFormat="1" applyFont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 hidden="1"/>
    </xf>
    <xf numFmtId="9" fontId="0" fillId="0" borderId="0" xfId="0" applyNumberFormat="1" applyAlignment="1" applyProtection="1">
      <alignment horizontal="left"/>
      <protection hidden="1"/>
    </xf>
    <xf numFmtId="9" fontId="1" fillId="0" borderId="0" xfId="0" applyNumberFormat="1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9" fontId="0" fillId="0" borderId="0" xfId="5" applyFont="1" applyFill="1" applyAlignment="1" applyProtection="1">
      <alignment horizontal="left"/>
      <protection hidden="1"/>
    </xf>
    <xf numFmtId="166" fontId="0" fillId="4" borderId="0" xfId="5" applyNumberFormat="1" applyFont="1" applyFill="1"/>
    <xf numFmtId="0" fontId="60" fillId="0" borderId="0" xfId="0" applyFont="1"/>
    <xf numFmtId="0" fontId="0" fillId="0" borderId="10" xfId="0" applyBorder="1"/>
    <xf numFmtId="0" fontId="0" fillId="0" borderId="21" xfId="0" applyBorder="1"/>
    <xf numFmtId="0" fontId="59" fillId="0" borderId="0" xfId="0" applyFont="1"/>
    <xf numFmtId="43" fontId="0" fillId="0" borderId="22" xfId="8" applyFont="1" applyBorder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43" fontId="0" fillId="3" borderId="22" xfId="8" applyFont="1" applyFill="1" applyBorder="1"/>
    <xf numFmtId="10" fontId="0" fillId="4" borderId="0" xfId="0" applyNumberFormat="1" applyFill="1"/>
    <xf numFmtId="49" fontId="0" fillId="0" borderId="10" xfId="0" applyNumberFormat="1" applyBorder="1"/>
    <xf numFmtId="43" fontId="0" fillId="0" borderId="22" xfId="8" applyFont="1" applyFill="1" applyBorder="1"/>
    <xf numFmtId="43" fontId="0" fillId="0" borderId="0" xfId="0" applyNumberFormat="1"/>
    <xf numFmtId="164" fontId="21" fillId="0" borderId="0" xfId="4" applyNumberFormat="1" applyFont="1" applyBorder="1" applyAlignment="1" applyProtection="1">
      <alignment horizontal="center"/>
      <protection hidden="1"/>
    </xf>
    <xf numFmtId="37" fontId="0" fillId="2" borderId="0" xfId="4" applyNumberFormat="1" applyFont="1" applyFill="1" applyBorder="1" applyAlignment="1" applyProtection="1">
      <alignment horizontal="center"/>
      <protection locked="0" hidden="1"/>
    </xf>
    <xf numFmtId="166" fontId="0" fillId="2" borderId="0" xfId="5" applyNumberFormat="1" applyFont="1" applyFill="1" applyBorder="1" applyAlignment="1" applyProtection="1">
      <alignment horizontal="center"/>
      <protection locked="0" hidden="1"/>
    </xf>
    <xf numFmtId="0" fontId="12" fillId="0" borderId="7" xfId="0" applyFont="1" applyBorder="1" applyProtection="1">
      <protection hidden="1"/>
    </xf>
    <xf numFmtId="44" fontId="12" fillId="0" borderId="11" xfId="0" applyNumberFormat="1" applyFont="1" applyBorder="1" applyAlignment="1" applyProtection="1">
      <alignment horizontal="center"/>
      <protection hidden="1"/>
    </xf>
    <xf numFmtId="44" fontId="12" fillId="0" borderId="11" xfId="0" applyNumberFormat="1" applyFont="1" applyBorder="1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0" fontId="69" fillId="5" borderId="24" xfId="0" applyFont="1" applyFill="1" applyBorder="1" applyProtection="1">
      <protection hidden="1"/>
    </xf>
    <xf numFmtId="4" fontId="69" fillId="5" borderId="24" xfId="0" applyNumberFormat="1" applyFont="1" applyFill="1" applyBorder="1" applyProtection="1">
      <protection hidden="1"/>
    </xf>
    <xf numFmtId="4" fontId="70" fillId="5" borderId="24" xfId="0" applyNumberFormat="1" applyFont="1" applyFill="1" applyBorder="1" applyProtection="1">
      <protection hidden="1"/>
    </xf>
    <xf numFmtId="9" fontId="70" fillId="5" borderId="24" xfId="5" applyFont="1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1" fillId="2" borderId="11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20" fillId="2" borderId="11" xfId="0" applyFont="1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left" wrapText="1"/>
      <protection hidden="1"/>
    </xf>
    <xf numFmtId="9" fontId="0" fillId="2" borderId="23" xfId="5" applyFont="1" applyFill="1" applyBorder="1" applyAlignment="1" applyProtection="1">
      <alignment horizontal="center"/>
      <protection locked="0" hidden="1"/>
    </xf>
    <xf numFmtId="166" fontId="0" fillId="2" borderId="23" xfId="5" applyNumberFormat="1" applyFont="1" applyFill="1" applyBorder="1" applyAlignment="1" applyProtection="1">
      <alignment horizontal="center"/>
      <protection locked="0" hidden="1"/>
    </xf>
    <xf numFmtId="4" fontId="0" fillId="0" borderId="0" xfId="0" applyNumberFormat="1" applyAlignment="1" applyProtection="1">
      <alignment horizontal="right"/>
      <protection hidden="1"/>
    </xf>
    <xf numFmtId="37" fontId="0" fillId="2" borderId="25" xfId="4" applyNumberFormat="1" applyFont="1" applyFill="1" applyBorder="1" applyAlignment="1" applyProtection="1">
      <alignment horizontal="center"/>
      <protection locked="0" hidden="1"/>
    </xf>
    <xf numFmtId="0" fontId="37" fillId="0" borderId="0" xfId="0" applyFont="1" applyAlignment="1" applyProtection="1">
      <alignment horizontal="center"/>
      <protection hidden="1"/>
    </xf>
    <xf numFmtId="164" fontId="21" fillId="0" borderId="0" xfId="4" applyNumberFormat="1" applyFont="1" applyBorder="1" applyAlignment="1" applyProtection="1">
      <alignment horizontal="center"/>
      <protection hidden="1"/>
    </xf>
    <xf numFmtId="164" fontId="21" fillId="0" borderId="5" xfId="4" applyNumberFormat="1" applyFont="1" applyBorder="1" applyAlignment="1" applyProtection="1">
      <alignment horizontal="center"/>
      <protection hidden="1"/>
    </xf>
    <xf numFmtId="164" fontId="21" fillId="0" borderId="2" xfId="4" applyNumberFormat="1" applyFont="1" applyBorder="1" applyAlignment="1" applyProtection="1">
      <alignment horizontal="center"/>
      <protection hidden="1"/>
    </xf>
    <xf numFmtId="164" fontId="21" fillId="0" borderId="9" xfId="4" applyNumberFormat="1" applyFont="1" applyBorder="1" applyAlignment="1" applyProtection="1">
      <alignment horizontal="center"/>
      <protection hidden="1"/>
    </xf>
    <xf numFmtId="4" fontId="12" fillId="0" borderId="11" xfId="0" applyNumberFormat="1" applyFont="1" applyBorder="1" applyAlignment="1" applyProtection="1">
      <alignment horizontal="center"/>
      <protection hidden="1"/>
    </xf>
    <xf numFmtId="4" fontId="12" fillId="0" borderId="13" xfId="0" applyNumberFormat="1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/>
      <protection hidden="1"/>
    </xf>
    <xf numFmtId="0" fontId="10" fillId="0" borderId="28" xfId="0" applyFont="1" applyBorder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 hidden="1"/>
    </xf>
    <xf numFmtId="0" fontId="34" fillId="0" borderId="0" xfId="0" applyFont="1" applyAlignment="1" applyProtection="1">
      <alignment horizontal="center"/>
      <protection hidden="1"/>
    </xf>
    <xf numFmtId="49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left"/>
      <protection hidden="1"/>
    </xf>
    <xf numFmtId="9" fontId="0" fillId="2" borderId="23" xfId="7" applyFont="1" applyFill="1" applyBorder="1" applyAlignment="1" applyProtection="1">
      <alignment horizontal="center"/>
      <protection locked="0" hidden="1"/>
    </xf>
    <xf numFmtId="4" fontId="12" fillId="0" borderId="0" xfId="0" applyNumberFormat="1" applyFont="1" applyAlignment="1" applyProtection="1">
      <alignment horizontal="center"/>
      <protection hidden="1"/>
    </xf>
    <xf numFmtId="166" fontId="0" fillId="2" borderId="23" xfId="7" applyNumberFormat="1" applyFont="1" applyFill="1" applyBorder="1" applyAlignment="1" applyProtection="1">
      <alignment horizontal="center"/>
      <protection locked="0" hidden="1"/>
    </xf>
    <xf numFmtId="164" fontId="21" fillId="0" borderId="0" xfId="4" applyNumberFormat="1" applyFont="1" applyFill="1" applyBorder="1" applyAlignment="1" applyProtection="1">
      <alignment horizontal="center"/>
      <protection hidden="1"/>
    </xf>
    <xf numFmtId="0" fontId="63" fillId="0" borderId="0" xfId="0" applyFont="1" applyAlignment="1">
      <alignment horizontal="center"/>
    </xf>
  </cellXfs>
  <cellStyles count="23">
    <cellStyle name="Comma" xfId="1" builtinId="3"/>
    <cellStyle name="Comma 2" xfId="2" xr:uid="{00000000-0005-0000-0000-000001000000}"/>
    <cellStyle name="Comma 2 2" xfId="10" xr:uid="{00000000-0005-0000-0000-000002000000}"/>
    <cellStyle name="Comma 3" xfId="3" xr:uid="{00000000-0005-0000-0000-000003000000}"/>
    <cellStyle name="Comma 4" xfId="9" xr:uid="{00000000-0005-0000-0000-000004000000}"/>
    <cellStyle name="Comma 5" xfId="8" xr:uid="{00000000-0005-0000-0000-000005000000}"/>
    <cellStyle name="Currency" xfId="4" builtinId="4"/>
    <cellStyle name="Currency 2" xfId="11" xr:uid="{00000000-0005-0000-0000-000007000000}"/>
    <cellStyle name="Currency 2 2" xfId="16" xr:uid="{00000000-0005-0000-0000-000008000000}"/>
    <cellStyle name="Currency 3" xfId="17" xr:uid="{00000000-0005-0000-0000-000009000000}"/>
    <cellStyle name="Currency 4" xfId="15" xr:uid="{00000000-0005-0000-0000-00000A000000}"/>
    <cellStyle name="Normal" xfId="0" builtinId="0"/>
    <cellStyle name="Normal 2" xfId="18" xr:uid="{00000000-0005-0000-0000-00000C000000}"/>
    <cellStyle name="Normal 3" xfId="19" xr:uid="{00000000-0005-0000-0000-00000D000000}"/>
    <cellStyle name="Normal 4" xfId="20" xr:uid="{00000000-0005-0000-0000-00000E000000}"/>
    <cellStyle name="Normal 5" xfId="14" xr:uid="{00000000-0005-0000-0000-00000F000000}"/>
    <cellStyle name="Percent" xfId="5" builtinId="5"/>
    <cellStyle name="Percent 2" xfId="6" xr:uid="{00000000-0005-0000-0000-000011000000}"/>
    <cellStyle name="Percent 2 2" xfId="21" xr:uid="{00000000-0005-0000-0000-000012000000}"/>
    <cellStyle name="Percent 2 3" xfId="13" xr:uid="{00000000-0005-0000-0000-000013000000}"/>
    <cellStyle name="Percent 3" xfId="7" xr:uid="{00000000-0005-0000-0000-000014000000}"/>
    <cellStyle name="Percent 3 2" xfId="22" xr:uid="{00000000-0005-0000-0000-000015000000}"/>
    <cellStyle name="Percent 4" xfId="12" xr:uid="{00000000-0005-0000-0000-000016000000}"/>
  </cellStyles>
  <dxfs count="0"/>
  <tableStyles count="0" defaultTableStyle="TableStyleMedium9" defaultPivotStyle="PivotStyleLight16"/>
  <colors>
    <mruColors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149225</xdr:colOff>
      <xdr:row>0</xdr:row>
      <xdr:rowOff>0</xdr:rowOff>
    </xdr:from>
    <xdr:to>
      <xdr:col>11</xdr:col>
      <xdr:colOff>425450</xdr:colOff>
      <xdr:row>47</xdr:row>
      <xdr:rowOff>38101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93" t="15605" r="11343" b="3005"/>
        <a:stretch/>
      </xdr:blipFill>
      <xdr:spPr>
        <a:xfrm>
          <a:off x="149225" y="0"/>
          <a:ext cx="6981825" cy="86931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</xdr:colOff>
      <xdr:row>47</xdr:row>
      <xdr:rowOff>47624</xdr:rowOff>
    </xdr:from>
    <xdr:to>
      <xdr:col>11</xdr:col>
      <xdr:colOff>295275</xdr:colOff>
      <xdr:row>94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397" t="15259" r="11344" b="3350"/>
        <a:stretch/>
      </xdr:blipFill>
      <xdr:spPr>
        <a:xfrm>
          <a:off x="28574" y="9001124"/>
          <a:ext cx="6972301" cy="8991601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</xdr:colOff>
      <xdr:row>22</xdr:row>
      <xdr:rowOff>155202</xdr:rowOff>
    </xdr:from>
    <xdr:to>
      <xdr:col>8</xdr:col>
      <xdr:colOff>190877</xdr:colOff>
      <xdr:row>25</xdr:row>
      <xdr:rowOff>137213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0160" y="4206502"/>
          <a:ext cx="3787517" cy="534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N8" sqref="N8"/>
    </sheetView>
  </sheetViews>
  <sheetFormatPr defaultRowHeight="14.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5"/>
  <sheetViews>
    <sheetView showGridLines="0" tabSelected="1" zoomScale="90" zoomScaleNormal="90" workbookViewId="0">
      <selection activeCell="M9" sqref="M9"/>
    </sheetView>
  </sheetViews>
  <sheetFormatPr defaultColWidth="9.08984375" defaultRowHeight="14.5"/>
  <cols>
    <col min="1" max="1" width="1.6328125" style="1" customWidth="1"/>
    <col min="2" max="2" width="18.36328125" style="1" customWidth="1"/>
    <col min="3" max="3" width="12" style="1" customWidth="1"/>
    <col min="4" max="4" width="17.36328125" style="1" customWidth="1"/>
    <col min="5" max="5" width="0.6328125" style="2" customWidth="1"/>
    <col min="6" max="6" width="5.54296875" style="234" customWidth="1"/>
    <col min="7" max="7" width="22.54296875" style="2" customWidth="1"/>
    <col min="8" max="8" width="6" style="299" customWidth="1"/>
    <col min="9" max="9" width="20.453125" style="2" customWidth="1"/>
    <col min="10" max="10" width="5.90625" style="299" customWidth="1"/>
    <col min="11" max="11" width="19.453125" style="2" customWidth="1"/>
    <col min="12" max="12" width="5.54296875" style="299" customWidth="1"/>
    <col min="13" max="13" width="20.36328125" style="2" customWidth="1"/>
    <col min="14" max="14" width="6.90625" style="299" customWidth="1"/>
    <col min="15" max="15" width="22.453125" style="2" customWidth="1"/>
    <col min="16" max="16" width="0.90625" style="2" customWidth="1"/>
    <col min="17" max="17" width="21.08984375" style="7" customWidth="1"/>
    <col min="18" max="24" width="0" style="1" hidden="1" customWidth="1"/>
    <col min="25" max="16384" width="9.08984375" style="1"/>
  </cols>
  <sheetData>
    <row r="1" spans="1:23" ht="18" customHeight="1">
      <c r="A1" s="383" t="s">
        <v>148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214"/>
      <c r="S1" s="214"/>
      <c r="T1" s="214"/>
      <c r="U1" s="214"/>
      <c r="V1" s="214"/>
      <c r="W1" s="214"/>
    </row>
    <row r="2" spans="1:23" ht="15.5">
      <c r="A2" s="393" t="s">
        <v>80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214"/>
      <c r="S2" s="214"/>
      <c r="T2" s="214"/>
      <c r="U2" s="214"/>
      <c r="V2" s="214"/>
      <c r="W2" s="214"/>
    </row>
    <row r="3" spans="1:23" ht="6" customHeight="1">
      <c r="E3" s="1"/>
      <c r="F3" s="233"/>
      <c r="G3" s="1"/>
      <c r="H3" s="268"/>
      <c r="I3" s="1"/>
      <c r="J3" s="268"/>
      <c r="K3" s="1"/>
      <c r="L3" s="268"/>
      <c r="M3" s="1"/>
      <c r="N3" s="268"/>
      <c r="O3" s="1"/>
      <c r="P3" s="1"/>
      <c r="Q3" s="1"/>
      <c r="R3" s="214"/>
      <c r="S3" s="214"/>
      <c r="T3" s="214"/>
      <c r="U3" s="214"/>
      <c r="V3" s="214"/>
      <c r="W3" s="214"/>
    </row>
    <row r="4" spans="1:23">
      <c r="A4" s="394" t="s">
        <v>13</v>
      </c>
      <c r="B4" s="394"/>
      <c r="C4" s="398"/>
      <c r="D4" s="398"/>
      <c r="E4" s="398"/>
      <c r="F4" s="398"/>
      <c r="J4" s="269" t="s">
        <v>14</v>
      </c>
      <c r="K4" s="396"/>
      <c r="L4" s="396"/>
      <c r="M4" s="396"/>
      <c r="N4" s="396"/>
      <c r="O4" s="396"/>
      <c r="P4" s="396"/>
      <c r="Q4" s="3"/>
      <c r="R4" s="214"/>
      <c r="S4" s="214"/>
      <c r="T4" s="214"/>
      <c r="U4" s="214"/>
      <c r="V4" s="214"/>
      <c r="W4" s="214"/>
    </row>
    <row r="5" spans="1:23">
      <c r="A5" s="395" t="s">
        <v>109</v>
      </c>
      <c r="B5" s="394"/>
      <c r="C5" s="399"/>
      <c r="D5" s="399"/>
      <c r="E5" s="399"/>
      <c r="F5" s="399"/>
      <c r="J5" s="269" t="s">
        <v>15</v>
      </c>
      <c r="K5" s="397"/>
      <c r="L5" s="397"/>
      <c r="M5" s="397"/>
      <c r="N5" s="397"/>
      <c r="O5" s="397"/>
      <c r="P5" s="397"/>
      <c r="Q5" s="3"/>
      <c r="R5" s="214"/>
      <c r="S5" s="214"/>
      <c r="T5" s="214"/>
      <c r="U5" s="214"/>
      <c r="V5" s="214"/>
      <c r="W5" s="214"/>
    </row>
    <row r="6" spans="1:23" ht="15" thickBot="1">
      <c r="A6" s="394"/>
      <c r="B6" s="394"/>
      <c r="E6" s="1"/>
      <c r="F6" s="233"/>
      <c r="J6" s="268"/>
      <c r="K6" s="1"/>
      <c r="L6" s="268"/>
      <c r="M6" s="1"/>
      <c r="N6" s="268"/>
      <c r="O6" s="1"/>
      <c r="P6" s="1"/>
      <c r="Q6" s="1"/>
      <c r="R6" s="214"/>
      <c r="S6" s="214"/>
      <c r="T6" s="214"/>
      <c r="U6" s="214"/>
      <c r="V6" s="214"/>
      <c r="W6" s="214"/>
    </row>
    <row r="7" spans="1:23">
      <c r="A7" s="4"/>
      <c r="B7" s="390" t="s">
        <v>17</v>
      </c>
      <c r="C7" s="391"/>
      <c r="D7" s="391"/>
      <c r="E7" s="391"/>
      <c r="F7" s="391"/>
      <c r="G7" s="392"/>
      <c r="I7" s="381" t="s">
        <v>18</v>
      </c>
      <c r="J7" s="381"/>
      <c r="K7" s="381"/>
      <c r="L7" s="381"/>
      <c r="M7" s="381"/>
      <c r="N7" s="381"/>
      <c r="O7" s="379">
        <v>0</v>
      </c>
      <c r="P7" s="379"/>
      <c r="Q7" s="2"/>
      <c r="R7" s="214"/>
      <c r="S7" s="214"/>
      <c r="T7" s="214"/>
      <c r="U7" s="214"/>
      <c r="V7" s="214"/>
      <c r="W7" s="214"/>
    </row>
    <row r="8" spans="1:23">
      <c r="A8" s="5"/>
      <c r="B8" s="357" t="s">
        <v>59</v>
      </c>
      <c r="C8" s="358" t="s">
        <v>60</v>
      </c>
      <c r="D8" s="359" t="s">
        <v>37</v>
      </c>
      <c r="E8" s="388" t="s">
        <v>90</v>
      </c>
      <c r="F8" s="388"/>
      <c r="G8" s="389"/>
      <c r="J8" s="268"/>
      <c r="K8" s="381" t="s">
        <v>19</v>
      </c>
      <c r="L8" s="381"/>
      <c r="M8" s="381"/>
      <c r="N8" s="381"/>
      <c r="O8" s="380">
        <v>0.71</v>
      </c>
      <c r="P8" s="380"/>
      <c r="R8" s="214"/>
      <c r="S8" s="214"/>
      <c r="T8" s="214"/>
      <c r="U8" s="214"/>
      <c r="V8" s="214"/>
      <c r="W8" s="214"/>
    </row>
    <row r="9" spans="1:23">
      <c r="B9" s="6" t="s">
        <v>58</v>
      </c>
      <c r="C9" s="8">
        <f>$G$149</f>
        <v>0</v>
      </c>
      <c r="D9" s="8">
        <f>$G$151</f>
        <v>0</v>
      </c>
      <c r="E9" s="384">
        <f>$G$152</f>
        <v>0</v>
      </c>
      <c r="F9" s="384"/>
      <c r="G9" s="385"/>
      <c r="J9" s="270"/>
      <c r="L9" s="268"/>
      <c r="M9" s="9" t="s">
        <v>153</v>
      </c>
      <c r="N9" s="268"/>
      <c r="O9" s="382">
        <v>221900</v>
      </c>
      <c r="P9" s="382"/>
      <c r="Q9" s="10"/>
      <c r="R9" s="214"/>
      <c r="S9" s="214"/>
      <c r="T9" s="214"/>
      <c r="U9" s="214"/>
      <c r="V9" s="214"/>
      <c r="W9" s="214"/>
    </row>
    <row r="10" spans="1:23">
      <c r="B10" s="11" t="s">
        <v>61</v>
      </c>
      <c r="C10" s="12">
        <f>$Q$149</f>
        <v>0</v>
      </c>
      <c r="D10" s="12">
        <f>$Q$151</f>
        <v>0</v>
      </c>
      <c r="E10" s="386">
        <f>$Q$152</f>
        <v>0</v>
      </c>
      <c r="F10" s="386"/>
      <c r="G10" s="387"/>
      <c r="J10" s="270"/>
      <c r="L10" s="268"/>
      <c r="M10" s="9" t="s">
        <v>149</v>
      </c>
      <c r="N10" s="268"/>
      <c r="O10" s="356">
        <v>0.34300000000000003</v>
      </c>
      <c r="P10" s="355"/>
      <c r="Q10" s="10"/>
      <c r="R10" s="214"/>
      <c r="S10" s="214"/>
      <c r="T10" s="214"/>
      <c r="U10" s="214"/>
      <c r="V10" s="214"/>
      <c r="W10" s="214"/>
    </row>
    <row r="11" spans="1:23">
      <c r="B11" s="156"/>
      <c r="C11" s="8"/>
      <c r="D11" s="8"/>
      <c r="E11" s="354"/>
      <c r="F11" s="354"/>
      <c r="G11" s="354"/>
      <c r="H11" s="290"/>
      <c r="J11" s="270"/>
      <c r="L11" s="268"/>
      <c r="M11" s="9" t="s">
        <v>150</v>
      </c>
      <c r="N11" s="268"/>
      <c r="O11" s="356">
        <v>0.22800000000000001</v>
      </c>
      <c r="P11" s="355"/>
      <c r="Q11" s="10"/>
      <c r="R11" s="214"/>
      <c r="S11" s="214"/>
      <c r="T11" s="214"/>
      <c r="U11" s="214"/>
      <c r="V11" s="214"/>
      <c r="W11" s="214"/>
    </row>
    <row r="12" spans="1:23" ht="15" customHeight="1">
      <c r="E12" s="1"/>
      <c r="F12" s="1"/>
      <c r="G12" s="1"/>
      <c r="H12" s="300"/>
      <c r="I12" s="378" t="s">
        <v>110</v>
      </c>
      <c r="J12" s="378"/>
      <c r="K12" s="378"/>
      <c r="L12" s="378"/>
      <c r="M12" s="378"/>
      <c r="N12" s="378"/>
      <c r="O12" s="378"/>
      <c r="P12" s="378"/>
      <c r="Q12" s="218"/>
      <c r="R12" s="214"/>
      <c r="S12" s="214"/>
      <c r="T12" s="214"/>
      <c r="U12" s="214"/>
      <c r="V12" s="214"/>
      <c r="W12" s="214"/>
    </row>
    <row r="13" spans="1:23" ht="15" customHeight="1">
      <c r="B13" s="156"/>
      <c r="C13" s="8"/>
      <c r="D13" s="8"/>
      <c r="E13" s="354"/>
      <c r="F13" s="354"/>
      <c r="G13" s="354"/>
      <c r="H13" s="300"/>
      <c r="I13" s="378"/>
      <c r="J13" s="378"/>
      <c r="K13" s="378"/>
      <c r="L13" s="378"/>
      <c r="M13" s="378"/>
      <c r="N13" s="378"/>
      <c r="O13" s="378"/>
      <c r="P13" s="378"/>
      <c r="Q13" s="218"/>
      <c r="R13" s="214"/>
      <c r="S13" s="214"/>
      <c r="T13" s="214"/>
      <c r="U13" s="214"/>
      <c r="V13" s="214"/>
      <c r="W13" s="214"/>
    </row>
    <row r="14" spans="1:23" ht="23.25" customHeight="1">
      <c r="G14" s="218"/>
      <c r="H14" s="300"/>
      <c r="I14" s="378"/>
      <c r="J14" s="378"/>
      <c r="K14" s="378"/>
      <c r="L14" s="378"/>
      <c r="M14" s="378"/>
      <c r="N14" s="378"/>
      <c r="O14" s="378"/>
      <c r="P14" s="378"/>
      <c r="Q14" s="218"/>
      <c r="R14" s="214"/>
      <c r="S14" s="214"/>
      <c r="T14" s="214"/>
      <c r="U14" s="214"/>
      <c r="V14" s="214"/>
      <c r="W14" s="214"/>
    </row>
    <row r="15" spans="1:23" ht="12.65" customHeight="1" thickBot="1">
      <c r="F15" s="366" t="s">
        <v>7</v>
      </c>
      <c r="G15" s="366"/>
      <c r="H15" s="366" t="s">
        <v>8</v>
      </c>
      <c r="I15" s="366"/>
      <c r="J15" s="366" t="s">
        <v>9</v>
      </c>
      <c r="K15" s="366"/>
      <c r="L15" s="366" t="s">
        <v>10</v>
      </c>
      <c r="M15" s="366"/>
      <c r="N15" s="366" t="s">
        <v>11</v>
      </c>
      <c r="O15" s="366"/>
      <c r="P15" s="13"/>
      <c r="Q15" s="14"/>
      <c r="R15" s="214"/>
      <c r="S15" s="214"/>
      <c r="T15" s="214"/>
      <c r="U15" s="214"/>
      <c r="V15" s="214"/>
      <c r="W15" s="214"/>
    </row>
    <row r="16" spans="1:23">
      <c r="A16" s="15" t="s">
        <v>24</v>
      </c>
      <c r="B16" s="15"/>
      <c r="C16" s="16"/>
      <c r="D16" s="16"/>
      <c r="E16" s="17"/>
      <c r="F16" s="235"/>
      <c r="G16" s="18"/>
      <c r="H16" s="271"/>
      <c r="I16" s="18"/>
      <c r="J16" s="271"/>
      <c r="K16" s="18"/>
      <c r="L16" s="271"/>
      <c r="M16" s="18"/>
      <c r="N16" s="271"/>
      <c r="O16" s="18"/>
      <c r="P16" s="18"/>
      <c r="Q16" s="19" t="s">
        <v>42</v>
      </c>
    </row>
    <row r="17" spans="2:27" s="20" customFormat="1" ht="12" customHeight="1">
      <c r="B17" s="21" t="s">
        <v>22</v>
      </c>
      <c r="C17" s="21" t="s">
        <v>21</v>
      </c>
      <c r="D17" s="22"/>
      <c r="E17" s="254"/>
      <c r="F17" s="236"/>
      <c r="G17" s="24"/>
      <c r="H17" s="266"/>
      <c r="I17" s="25"/>
      <c r="J17" s="266"/>
      <c r="K17" s="25"/>
      <c r="L17" s="266"/>
      <c r="M17" s="25"/>
      <c r="N17" s="266"/>
      <c r="O17" s="25"/>
      <c r="P17" s="26"/>
      <c r="Q17" s="27"/>
      <c r="R17" s="1" t="s">
        <v>96</v>
      </c>
    </row>
    <row r="18" spans="2:27">
      <c r="B18" s="5" t="s">
        <v>1</v>
      </c>
      <c r="D18" s="257" t="s">
        <v>41</v>
      </c>
      <c r="E18" s="87"/>
      <c r="F18" s="237"/>
      <c r="G18" s="137">
        <v>0.01</v>
      </c>
      <c r="H18" s="301"/>
      <c r="I18" s="138">
        <f>$G$18</f>
        <v>0.01</v>
      </c>
      <c r="J18" s="267"/>
      <c r="K18" s="139">
        <f>$G$18</f>
        <v>0.01</v>
      </c>
      <c r="L18" s="267"/>
      <c r="M18" s="139">
        <f>$G$18</f>
        <v>0.01</v>
      </c>
      <c r="N18" s="267"/>
      <c r="O18" s="139">
        <f>$G$18</f>
        <v>0.01</v>
      </c>
      <c r="P18" s="30"/>
      <c r="Q18" s="31"/>
    </row>
    <row r="19" spans="2:27">
      <c r="B19" s="369">
        <f>$C$4</f>
        <v>0</v>
      </c>
      <c r="C19" s="367" t="s">
        <v>27</v>
      </c>
      <c r="D19" s="257" t="s">
        <v>38</v>
      </c>
      <c r="E19" s="255"/>
      <c r="F19" s="232"/>
      <c r="G19" s="310"/>
      <c r="H19" s="302"/>
      <c r="I19" s="32">
        <f>IF(I18&lt;=0,0,ROUND(IF((G19*$O$7)+G19&gt;=$O$9,IF(O9&lt;=0,(G19*$O$7)+G19,O9),(G19*$O$7)+G19),0))</f>
        <v>0</v>
      </c>
      <c r="J19" s="272"/>
      <c r="K19" s="32">
        <f>IF(K18&lt;=0,0,ROUND(IF((I19*$O$7)+I19&gt;=$O$9,IF(O9&lt;=0,(I19*$O$7)+I19,O9),(I19*$O$7)+I19),0))</f>
        <v>0</v>
      </c>
      <c r="L19" s="272"/>
      <c r="M19" s="32">
        <f>IF(M18&lt;=0,0,ROUND(IF((K19*$O$7)+K19&gt;=$O$9,IF(O9&lt;=0,(K19*$O$7)+K19,O9),(K19*$O$7)+K19),0))</f>
        <v>0</v>
      </c>
      <c r="N19" s="272"/>
      <c r="O19" s="32">
        <f>IF(O18&lt;=0,0,ROUND(IF((M19*$O$7)+M19&gt;=$O$9,IF(O9&lt;=0,(M19*$O$7)+M19,O9),(M19*$O$7)+M19),0))</f>
        <v>0</v>
      </c>
      <c r="P19" s="30"/>
      <c r="Q19" s="31"/>
      <c r="R19" s="1" t="s">
        <v>107</v>
      </c>
    </row>
    <row r="20" spans="2:27">
      <c r="B20" s="369"/>
      <c r="C20" s="367"/>
      <c r="D20" s="40" t="s">
        <v>39</v>
      </c>
      <c r="E20" s="255"/>
      <c r="F20" s="232"/>
      <c r="G20" s="318">
        <f>ROUND(IF(G19&gt;=$O$9,(IF(O9&lt;=0,G19*G18,O9*G18)),G19*G18),0)</f>
        <v>0</v>
      </c>
      <c r="H20" s="273"/>
      <c r="I20" s="318">
        <f t="shared" ref="I20:O20" si="0">ROUND(I19*I18,0)</f>
        <v>0</v>
      </c>
      <c r="J20" s="273"/>
      <c r="K20" s="318">
        <f t="shared" si="0"/>
        <v>0</v>
      </c>
      <c r="L20" s="273"/>
      <c r="M20" s="318">
        <f t="shared" si="0"/>
        <v>0</v>
      </c>
      <c r="N20" s="273"/>
      <c r="O20" s="319">
        <f t="shared" si="0"/>
        <v>0</v>
      </c>
      <c r="P20" s="30"/>
      <c r="Q20" s="31"/>
      <c r="R20" s="1" t="s">
        <v>97</v>
      </c>
    </row>
    <row r="21" spans="2:27">
      <c r="B21" s="33"/>
      <c r="D21" s="257" t="s">
        <v>23</v>
      </c>
      <c r="E21" s="255"/>
      <c r="F21" s="308"/>
      <c r="G21" s="306">
        <f>ROUND(G20*F21,0)</f>
        <v>0</v>
      </c>
      <c r="H21" s="309">
        <f>$F$21</f>
        <v>0</v>
      </c>
      <c r="I21" s="307">
        <f>ROUND(I20*H21,0)</f>
        <v>0</v>
      </c>
      <c r="J21" s="309">
        <f>$F$21</f>
        <v>0</v>
      </c>
      <c r="K21" s="307">
        <f>ROUND(K20*J21,0)</f>
        <v>0</v>
      </c>
      <c r="L21" s="309">
        <f>$F$21</f>
        <v>0</v>
      </c>
      <c r="M21" s="307">
        <f>ROUND(M20*L21,0)</f>
        <v>0</v>
      </c>
      <c r="N21" s="309">
        <f>$F$21</f>
        <v>0</v>
      </c>
      <c r="O21" s="307">
        <f>ROUND(O20*N21,0)</f>
        <v>0</v>
      </c>
      <c r="P21" s="30"/>
      <c r="Q21" s="31"/>
      <c r="R21" s="1" t="s">
        <v>98</v>
      </c>
      <c r="T21" s="334">
        <v>0.4</v>
      </c>
    </row>
    <row r="22" spans="2:27">
      <c r="B22" s="33"/>
      <c r="D22" s="40" t="s">
        <v>40</v>
      </c>
      <c r="E22" s="256"/>
      <c r="F22" s="238"/>
      <c r="G22" s="36">
        <f>ROUND(G20+G21,0)</f>
        <v>0</v>
      </c>
      <c r="H22" s="274"/>
      <c r="I22" s="38">
        <f t="shared" ref="I22:O22" si="1">ROUND(I20+I21,0)</f>
        <v>0</v>
      </c>
      <c r="J22" s="274"/>
      <c r="K22" s="38">
        <f t="shared" si="1"/>
        <v>0</v>
      </c>
      <c r="L22" s="274"/>
      <c r="M22" s="38">
        <f t="shared" si="1"/>
        <v>0</v>
      </c>
      <c r="N22" s="274"/>
      <c r="O22" s="38">
        <f t="shared" si="1"/>
        <v>0</v>
      </c>
      <c r="P22" s="39"/>
      <c r="Q22" s="37">
        <f>ROUND(G22+I22+K22+M22+O22,0)</f>
        <v>0</v>
      </c>
      <c r="R22" s="1" t="s">
        <v>99</v>
      </c>
      <c r="T22" s="334">
        <v>0.32</v>
      </c>
    </row>
    <row r="23" spans="2:27" ht="12.65" customHeight="1">
      <c r="B23" s="33"/>
      <c r="D23" s="40"/>
      <c r="E23" s="256"/>
      <c r="F23" s="238"/>
      <c r="G23" s="41"/>
      <c r="H23" s="275"/>
      <c r="I23" s="37"/>
      <c r="J23" s="275"/>
      <c r="K23" s="36"/>
      <c r="L23" s="275"/>
      <c r="M23" s="36"/>
      <c r="N23" s="275"/>
      <c r="O23" s="36"/>
      <c r="P23" s="39"/>
      <c r="Q23" s="37"/>
      <c r="R23" s="1" t="s">
        <v>100</v>
      </c>
      <c r="T23" s="334">
        <v>0.26</v>
      </c>
    </row>
    <row r="24" spans="2:27">
      <c r="B24" s="369"/>
      <c r="C24" s="374" t="s">
        <v>43</v>
      </c>
      <c r="D24" s="257" t="s">
        <v>41</v>
      </c>
      <c r="E24" s="256"/>
      <c r="F24" s="238"/>
      <c r="G24" s="137">
        <v>0</v>
      </c>
      <c r="H24" s="301"/>
      <c r="I24" s="138">
        <f>$G$24</f>
        <v>0</v>
      </c>
      <c r="J24" s="267"/>
      <c r="K24" s="139">
        <f>$G$24</f>
        <v>0</v>
      </c>
      <c r="L24" s="267"/>
      <c r="M24" s="139">
        <f>$G$24</f>
        <v>0</v>
      </c>
      <c r="N24" s="267"/>
      <c r="O24" s="139">
        <f>$G$24</f>
        <v>0</v>
      </c>
      <c r="P24" s="30"/>
      <c r="Q24" s="31"/>
      <c r="R24" s="1" t="s">
        <v>101</v>
      </c>
      <c r="T24" s="334">
        <v>0.21</v>
      </c>
    </row>
    <row r="25" spans="2:27">
      <c r="B25" s="369"/>
      <c r="C25" s="374"/>
      <c r="D25" s="257" t="s">
        <v>38</v>
      </c>
      <c r="E25" s="255"/>
      <c r="F25" s="232"/>
      <c r="G25" s="310"/>
      <c r="H25" s="302"/>
      <c r="I25" s="32">
        <f>IF(I24&lt;=0,0,ROUND(IF((G25*$O$7)+G25&gt;=$O$9,IF(O9&lt;=0,(G25*$O$7)+G25,O9),(G25*$O$7)+G25),0))</f>
        <v>0</v>
      </c>
      <c r="J25" s="272"/>
      <c r="K25" s="32">
        <f>IF(K24&lt;=0,0,ROUND(IF((I25*$O$7)+I25&gt;=$O$9,IF(O9&lt;=0,(I25*$O$7)+I25,O9),(I25*$O$7)+I25),0))</f>
        <v>0</v>
      </c>
      <c r="L25" s="272"/>
      <c r="M25" s="32">
        <f>IF(M24&lt;=0,0,ROUND(IF((K25*$O$7)+K25&gt;=$O$9,IF(O9&lt;=0,(K25*$O$7)+K25,O9),(K25*$O$7)+K25),0))</f>
        <v>0</v>
      </c>
      <c r="N25" s="272"/>
      <c r="O25" s="32">
        <f>IF(O24&lt;=0,0,ROUND(IF((M25*$O$7)+M25&gt;=$O$9,IF(O9&lt;=0,(M25*$O$7)+M25,O9),(M25*$O$7)+M25),0))</f>
        <v>0</v>
      </c>
      <c r="P25" s="30"/>
      <c r="Q25" s="31"/>
      <c r="R25" s="1" t="s">
        <v>102</v>
      </c>
      <c r="T25" s="337">
        <v>0.16</v>
      </c>
      <c r="AA25" s="360"/>
    </row>
    <row r="26" spans="2:27">
      <c r="B26" s="33"/>
      <c r="D26" s="40" t="s">
        <v>39</v>
      </c>
      <c r="E26" s="255"/>
      <c r="F26" s="232"/>
      <c r="G26" s="318">
        <f>ROUND(IF(G25&gt;=$O$9,(IF($O$9&lt;=0,G25*G24,$O$9*G24)),G25*G24),0)</f>
        <v>0</v>
      </c>
      <c r="H26" s="273"/>
      <c r="I26" s="318">
        <f t="shared" ref="I26:O26" si="2">ROUND(I25*I24,0)</f>
        <v>0</v>
      </c>
      <c r="J26" s="273"/>
      <c r="K26" s="318">
        <f t="shared" si="2"/>
        <v>0</v>
      </c>
      <c r="L26" s="273"/>
      <c r="M26" s="318">
        <f t="shared" si="2"/>
        <v>0</v>
      </c>
      <c r="N26" s="273"/>
      <c r="O26" s="319">
        <f t="shared" si="2"/>
        <v>0</v>
      </c>
      <c r="P26" s="30"/>
      <c r="Q26" s="31"/>
      <c r="R26" s="1" t="s">
        <v>103</v>
      </c>
      <c r="T26" s="334">
        <v>0.1</v>
      </c>
    </row>
    <row r="27" spans="2:27">
      <c r="B27" s="33"/>
      <c r="D27" s="257" t="s">
        <v>23</v>
      </c>
      <c r="E27" s="255"/>
      <c r="F27" s="308"/>
      <c r="G27" s="306">
        <f>ROUND(G26*F27,0)</f>
        <v>0</v>
      </c>
      <c r="H27" s="309">
        <f>$F$27</f>
        <v>0</v>
      </c>
      <c r="I27" s="307">
        <f>ROUND(I26*H27,0)</f>
        <v>0</v>
      </c>
      <c r="J27" s="309">
        <f>$F$27</f>
        <v>0</v>
      </c>
      <c r="K27" s="307">
        <f>ROUND(K26*J27,0)</f>
        <v>0</v>
      </c>
      <c r="L27" s="309">
        <f>$F$27</f>
        <v>0</v>
      </c>
      <c r="M27" s="307">
        <f>ROUND(M26*L27,0)</f>
        <v>0</v>
      </c>
      <c r="N27" s="309">
        <f>$F$27</f>
        <v>0</v>
      </c>
      <c r="O27" s="307">
        <f>ROUND(O26*N27,0)</f>
        <v>0</v>
      </c>
      <c r="P27" s="30"/>
      <c r="Q27" s="31"/>
    </row>
    <row r="28" spans="2:27">
      <c r="B28" s="33"/>
      <c r="D28" s="40" t="s">
        <v>40</v>
      </c>
      <c r="E28" s="256"/>
      <c r="F28" s="238"/>
      <c r="G28" s="36">
        <f t="shared" ref="G28:O28" si="3">ROUND(G26+G27,0)</f>
        <v>0</v>
      </c>
      <c r="H28" s="274"/>
      <c r="I28" s="38">
        <f t="shared" si="3"/>
        <v>0</v>
      </c>
      <c r="J28" s="274"/>
      <c r="K28" s="38">
        <f t="shared" si="3"/>
        <v>0</v>
      </c>
      <c r="L28" s="274"/>
      <c r="M28" s="38">
        <f t="shared" si="3"/>
        <v>0</v>
      </c>
      <c r="N28" s="274"/>
      <c r="O28" s="38">
        <f t="shared" si="3"/>
        <v>0</v>
      </c>
      <c r="P28" s="39"/>
      <c r="Q28" s="37">
        <f>ROUND(G28+I28+K28+M28+O28,0)</f>
        <v>0</v>
      </c>
      <c r="R28" s="1" t="s">
        <v>104</v>
      </c>
    </row>
    <row r="29" spans="2:27" ht="12.65" customHeight="1">
      <c r="B29" s="33"/>
      <c r="D29" s="40"/>
      <c r="E29" s="256"/>
      <c r="F29" s="238"/>
      <c r="G29" s="36"/>
      <c r="H29" s="275"/>
      <c r="I29" s="37"/>
      <c r="J29" s="275"/>
      <c r="K29" s="36"/>
      <c r="L29" s="275"/>
      <c r="M29" s="36"/>
      <c r="N29" s="275"/>
      <c r="O29" s="36"/>
      <c r="P29" s="39"/>
      <c r="Q29" s="37"/>
      <c r="R29" s="1" t="s">
        <v>106</v>
      </c>
      <c r="T29" s="334">
        <v>0.18</v>
      </c>
    </row>
    <row r="30" spans="2:27">
      <c r="B30" s="369" t="s">
        <v>20</v>
      </c>
      <c r="C30" s="368"/>
      <c r="D30" s="257" t="s">
        <v>41</v>
      </c>
      <c r="E30" s="256"/>
      <c r="F30" s="238"/>
      <c r="G30" s="137">
        <v>0</v>
      </c>
      <c r="H30" s="301"/>
      <c r="I30" s="138">
        <f>$G$30</f>
        <v>0</v>
      </c>
      <c r="J30" s="267"/>
      <c r="K30" s="139">
        <f>$I$30</f>
        <v>0</v>
      </c>
      <c r="L30" s="267"/>
      <c r="M30" s="139">
        <f>$K$30</f>
        <v>0</v>
      </c>
      <c r="N30" s="267"/>
      <c r="O30" s="139">
        <f>$M$30</f>
        <v>0</v>
      </c>
      <c r="P30" s="30"/>
      <c r="Q30" s="31"/>
      <c r="R30" s="1" t="s">
        <v>108</v>
      </c>
      <c r="T30" s="334">
        <v>0.26</v>
      </c>
    </row>
    <row r="31" spans="2:27">
      <c r="B31" s="369"/>
      <c r="C31" s="368"/>
      <c r="D31" s="257" t="s">
        <v>38</v>
      </c>
      <c r="E31" s="255"/>
      <c r="F31" s="232"/>
      <c r="G31" s="310">
        <v>0</v>
      </c>
      <c r="H31" s="302"/>
      <c r="I31" s="32">
        <f>IF(I30&lt;=0,0,ROUND(IF((G31*$O$7)+G31&gt;=$O$9,IF(O9&lt;=0,(G31*$O$7)+G31,O9),(G31*$O$7)+G31),0))</f>
        <v>0</v>
      </c>
      <c r="J31" s="272"/>
      <c r="K31" s="32">
        <f>IF(K30&lt;=0,0,ROUND(IF((I31*$O$7)+I31&gt;=$O$9,IF(O9&lt;=0,(I31*$O$7)+I31,O9),(I31*$O$7)+I31),0))</f>
        <v>0</v>
      </c>
      <c r="L31" s="272"/>
      <c r="M31" s="32">
        <f>IF(M30&lt;=0,0,ROUND(IF((K31*$O$7)+K31&gt;=$O$9,IF(O9&lt;=0,(K31*$O$7)+K31,O9),(K31*$O$7)+K31),0))</f>
        <v>0</v>
      </c>
      <c r="N31" s="272"/>
      <c r="O31" s="32">
        <f>IF(O30&lt;=0,0,ROUND(IF((M31*$O$7)+M31&gt;=$O$9,IF(O9&lt;=0,(M31*$O$7)+M31,O9),(M31*$O$7)+M31),0))</f>
        <v>0</v>
      </c>
      <c r="P31" s="30"/>
      <c r="Q31" s="31"/>
      <c r="T31" s="334"/>
    </row>
    <row r="32" spans="2:27">
      <c r="B32" s="33"/>
      <c r="D32" s="40" t="s">
        <v>39</v>
      </c>
      <c r="E32" s="255"/>
      <c r="F32" s="232"/>
      <c r="G32" s="318">
        <f>ROUND(IF(G31&gt;=$O$9,(IF($O$9&lt;=0,G31*G30,$O$9*G30)),G31*G30),0)</f>
        <v>0</v>
      </c>
      <c r="H32" s="273"/>
      <c r="I32" s="318">
        <f t="shared" ref="I32:O32" si="4">ROUND(I31*I30,0)</f>
        <v>0</v>
      </c>
      <c r="J32" s="273"/>
      <c r="K32" s="318">
        <f t="shared" si="4"/>
        <v>0</v>
      </c>
      <c r="L32" s="273"/>
      <c r="M32" s="318">
        <f t="shared" si="4"/>
        <v>0</v>
      </c>
      <c r="N32" s="273"/>
      <c r="O32" s="319">
        <f t="shared" si="4"/>
        <v>0</v>
      </c>
      <c r="P32" s="30"/>
      <c r="Q32" s="31"/>
      <c r="R32" s="1" t="s">
        <v>105</v>
      </c>
    </row>
    <row r="33" spans="2:20">
      <c r="B33" s="33"/>
      <c r="D33" s="257" t="s">
        <v>23</v>
      </c>
      <c r="E33" s="255"/>
      <c r="F33" s="308">
        <v>0</v>
      </c>
      <c r="G33" s="306">
        <f>ROUND(G32*F33,0)</f>
        <v>0</v>
      </c>
      <c r="H33" s="309">
        <f>$F$33</f>
        <v>0</v>
      </c>
      <c r="I33" s="307">
        <f>ROUND(I32*H33,0)</f>
        <v>0</v>
      </c>
      <c r="J33" s="309">
        <f>$F$33</f>
        <v>0</v>
      </c>
      <c r="K33" s="307">
        <f>ROUND(K32*J33,0)</f>
        <v>0</v>
      </c>
      <c r="L33" s="309">
        <f>$F$33</f>
        <v>0</v>
      </c>
      <c r="M33" s="307">
        <f>ROUND(M32*L33,0)</f>
        <v>0</v>
      </c>
      <c r="N33" s="309">
        <f>$F$33</f>
        <v>0</v>
      </c>
      <c r="O33" s="307">
        <f>ROUND(O32*N33,0)</f>
        <v>0</v>
      </c>
      <c r="P33" s="30"/>
      <c r="Q33" s="31"/>
    </row>
    <row r="34" spans="2:20">
      <c r="B34" s="33"/>
      <c r="D34" s="40" t="s">
        <v>40</v>
      </c>
      <c r="E34" s="256"/>
      <c r="F34" s="238"/>
      <c r="G34" s="36">
        <f t="shared" ref="G34:O34" si="5">ROUND(G32+G33,0)</f>
        <v>0</v>
      </c>
      <c r="H34" s="274"/>
      <c r="I34" s="38">
        <f t="shared" si="5"/>
        <v>0</v>
      </c>
      <c r="J34" s="274"/>
      <c r="K34" s="38">
        <f t="shared" si="5"/>
        <v>0</v>
      </c>
      <c r="L34" s="274"/>
      <c r="M34" s="38">
        <f t="shared" si="5"/>
        <v>0</v>
      </c>
      <c r="N34" s="274"/>
      <c r="O34" s="38">
        <f t="shared" si="5"/>
        <v>0</v>
      </c>
      <c r="P34" s="39"/>
      <c r="Q34" s="37">
        <f>ROUND(G34+I34+K34+M34+O34,0)</f>
        <v>0</v>
      </c>
    </row>
    <row r="35" spans="2:20" ht="12.65" customHeight="1">
      <c r="B35" s="33"/>
      <c r="D35" s="40"/>
      <c r="E35" s="256"/>
      <c r="F35" s="238"/>
      <c r="G35" s="36"/>
      <c r="H35" s="275"/>
      <c r="I35" s="37"/>
      <c r="J35" s="275"/>
      <c r="K35" s="36"/>
      <c r="L35" s="275"/>
      <c r="M35" s="36"/>
      <c r="N35" s="275"/>
      <c r="O35" s="36"/>
      <c r="P35" s="39"/>
      <c r="Q35" s="37"/>
    </row>
    <row r="36" spans="2:20">
      <c r="B36" s="369" t="s">
        <v>20</v>
      </c>
      <c r="C36" s="368"/>
      <c r="D36" s="257" t="s">
        <v>41</v>
      </c>
      <c r="E36" s="256"/>
      <c r="F36" s="238"/>
      <c r="G36" s="137">
        <v>0</v>
      </c>
      <c r="H36" s="301"/>
      <c r="I36" s="138">
        <f>$G$36</f>
        <v>0</v>
      </c>
      <c r="J36" s="267"/>
      <c r="K36" s="139">
        <f>$G$36</f>
        <v>0</v>
      </c>
      <c r="L36" s="267"/>
      <c r="M36" s="139">
        <f>$G$36</f>
        <v>0</v>
      </c>
      <c r="N36" s="267"/>
      <c r="O36" s="139">
        <f>$G$36</f>
        <v>0</v>
      </c>
      <c r="P36" s="30"/>
      <c r="Q36" s="31"/>
    </row>
    <row r="37" spans="2:20">
      <c r="B37" s="369"/>
      <c r="C37" s="368"/>
      <c r="D37" s="257" t="s">
        <v>38</v>
      </c>
      <c r="E37" s="255"/>
      <c r="F37" s="232"/>
      <c r="G37" s="310"/>
      <c r="H37" s="302"/>
      <c r="I37" s="32">
        <f>IF(I36&lt;=0,0,ROUND(IF((G37*$O$7)+G37&gt;=$O$9,IF(O9&lt;=0,(G37*$O$7)+G37,O9),(G37*$O$7)+G37),0))</f>
        <v>0</v>
      </c>
      <c r="J37" s="272"/>
      <c r="K37" s="32">
        <f>IF(K36&lt;=0,0,ROUND(IF((I37*$O$7)+I37&gt;=$O$9,IF(O9&lt;=0,(I37*$O$7)+I37,O9),(I37*$O$7)+I37),0))</f>
        <v>0</v>
      </c>
      <c r="L37" s="272"/>
      <c r="M37" s="32">
        <f>IF(M36&lt;=0,0,ROUND(IF((K37*$O$7)+K37&gt;=$O$9,IF(O9&lt;=0,(K37*$O$7)+K37,O9),(K37*$O$7)+K37),0))</f>
        <v>0</v>
      </c>
      <c r="N37" s="272"/>
      <c r="O37" s="32">
        <f>IF(O36&lt;=0,0,ROUND(IF((M37*$O$7)+M37&gt;=$O$9,IF(O9&lt;=0,(M37*$O$7)+M37,O9),(M37*$O$7)+M37),0))</f>
        <v>0</v>
      </c>
      <c r="P37" s="30"/>
      <c r="Q37" s="31"/>
    </row>
    <row r="38" spans="2:20">
      <c r="B38" s="33"/>
      <c r="D38" s="40" t="s">
        <v>39</v>
      </c>
      <c r="E38" s="255"/>
      <c r="F38" s="232"/>
      <c r="G38" s="318">
        <f>ROUND(IF(G37&gt;=$O$9,(IF($O$9&lt;=0,G37*G36,$O$9*G36)),G37*G36),0)</f>
        <v>0</v>
      </c>
      <c r="H38" s="273"/>
      <c r="I38" s="318">
        <f t="shared" ref="I38:O38" si="6">ROUND(I37*I36,0)</f>
        <v>0</v>
      </c>
      <c r="J38" s="273"/>
      <c r="K38" s="318">
        <f t="shared" si="6"/>
        <v>0</v>
      </c>
      <c r="L38" s="273"/>
      <c r="M38" s="318">
        <f t="shared" si="6"/>
        <v>0</v>
      </c>
      <c r="N38" s="273"/>
      <c r="O38" s="319">
        <f t="shared" si="6"/>
        <v>0</v>
      </c>
      <c r="P38" s="30"/>
      <c r="Q38" s="31"/>
    </row>
    <row r="39" spans="2:20">
      <c r="B39" s="33"/>
      <c r="D39" s="257" t="s">
        <v>23</v>
      </c>
      <c r="E39" s="255"/>
      <c r="F39" s="308"/>
      <c r="G39" s="306">
        <f>ROUND(G38*F39,0)</f>
        <v>0</v>
      </c>
      <c r="H39" s="309">
        <f>$F$39</f>
        <v>0</v>
      </c>
      <c r="I39" s="307">
        <f>ROUND(I38*H39,0)</f>
        <v>0</v>
      </c>
      <c r="J39" s="309">
        <f>$F$39</f>
        <v>0</v>
      </c>
      <c r="K39" s="307">
        <f>ROUND(K38*J39,0)</f>
        <v>0</v>
      </c>
      <c r="L39" s="309">
        <f>$F$39</f>
        <v>0</v>
      </c>
      <c r="M39" s="307">
        <f>ROUND(M38*L39,0)</f>
        <v>0</v>
      </c>
      <c r="N39" s="309">
        <f>$F$39</f>
        <v>0</v>
      </c>
      <c r="O39" s="307">
        <f>ROUND(O38*N39,0)</f>
        <v>0</v>
      </c>
      <c r="P39" s="30"/>
      <c r="Q39" s="31"/>
      <c r="T39" s="334"/>
    </row>
    <row r="40" spans="2:20">
      <c r="B40" s="33"/>
      <c r="D40" s="40" t="s">
        <v>40</v>
      </c>
      <c r="E40" s="256"/>
      <c r="F40" s="238"/>
      <c r="G40" s="36">
        <f t="shared" ref="G40:O40" si="7">ROUND(G38+G39,0)</f>
        <v>0</v>
      </c>
      <c r="H40" s="274"/>
      <c r="I40" s="38">
        <f t="shared" si="7"/>
        <v>0</v>
      </c>
      <c r="J40" s="274"/>
      <c r="K40" s="38">
        <f t="shared" si="7"/>
        <v>0</v>
      </c>
      <c r="L40" s="274"/>
      <c r="M40" s="38">
        <f t="shared" si="7"/>
        <v>0</v>
      </c>
      <c r="N40" s="274"/>
      <c r="O40" s="38">
        <f t="shared" si="7"/>
        <v>0</v>
      </c>
      <c r="P40" s="39"/>
      <c r="Q40" s="37">
        <f>ROUND(G40+I40+K40+M40+O40,0)</f>
        <v>0</v>
      </c>
      <c r="T40" s="334"/>
    </row>
    <row r="41" spans="2:20" s="43" customFormat="1">
      <c r="B41" s="5"/>
      <c r="E41" s="78"/>
      <c r="F41" s="239"/>
      <c r="G41" s="47"/>
      <c r="H41" s="276"/>
      <c r="I41" s="48"/>
      <c r="J41" s="276"/>
      <c r="K41" s="47"/>
      <c r="L41" s="276"/>
      <c r="M41" s="47"/>
      <c r="N41" s="276"/>
      <c r="O41" s="47"/>
      <c r="P41" s="49"/>
      <c r="Q41" s="50"/>
      <c r="R41" s="1"/>
      <c r="T41" s="335"/>
    </row>
    <row r="42" spans="2:20" s="43" customFormat="1">
      <c r="B42" s="369" t="s">
        <v>20</v>
      </c>
      <c r="C42" s="368"/>
      <c r="D42" s="257" t="s">
        <v>41</v>
      </c>
      <c r="E42" s="78"/>
      <c r="F42" s="239"/>
      <c r="G42" s="137">
        <v>0</v>
      </c>
      <c r="H42" s="301"/>
      <c r="I42" s="138">
        <f>$G$42</f>
        <v>0</v>
      </c>
      <c r="J42" s="267"/>
      <c r="K42" s="139">
        <f>$G$42</f>
        <v>0</v>
      </c>
      <c r="L42" s="267"/>
      <c r="M42" s="139">
        <f>$G$42</f>
        <v>0</v>
      </c>
      <c r="N42" s="267"/>
      <c r="O42" s="139">
        <f>$G$42</f>
        <v>0</v>
      </c>
      <c r="P42" s="30"/>
      <c r="Q42" s="31"/>
      <c r="R42" s="1"/>
      <c r="T42" s="335"/>
    </row>
    <row r="43" spans="2:20">
      <c r="B43" s="369"/>
      <c r="C43" s="368"/>
      <c r="D43" s="257" t="s">
        <v>38</v>
      </c>
      <c r="E43" s="255"/>
      <c r="F43" s="232"/>
      <c r="G43" s="310"/>
      <c r="H43" s="302"/>
      <c r="I43" s="32">
        <f>IF(I42&lt;=0,0,ROUND(IF((G43*$O$7)+G43&gt;=$O$9,IF(O9&lt;=0,(G43*$O$7)+G43,O9),(G43*$O$7)+G43),0))</f>
        <v>0</v>
      </c>
      <c r="J43" s="272"/>
      <c r="K43" s="32">
        <f>IF(K42&lt;=0,0,ROUND(IF((I43*$O$7)+I43&gt;=$O$9,IF(O9&lt;=0,(I43*$O$7)+I43,O9),(I43*$O$7)+I43),0))</f>
        <v>0</v>
      </c>
      <c r="L43" s="272"/>
      <c r="M43" s="32">
        <f>IF(M42&lt;=0,0,ROUND(IF((K43*$O$7)+K43&gt;=$O$9,IF(O9&lt;=0,(K43*$O$7)+K43,O9),(K43*$O$7)+K43),0))</f>
        <v>0</v>
      </c>
      <c r="N43" s="272"/>
      <c r="O43" s="32">
        <f>IF(O42&lt;=0,0,ROUND(IF((M43*$O$7)+M43&gt;=$O$9,IF(O9&lt;=0,(M43*$O$7)+M43,O9),(M43*$O$7)+M43),0))</f>
        <v>0</v>
      </c>
      <c r="P43" s="30"/>
      <c r="Q43" s="31"/>
      <c r="T43" s="334"/>
    </row>
    <row r="44" spans="2:20">
      <c r="B44" s="33"/>
      <c r="D44" s="40" t="s">
        <v>39</v>
      </c>
      <c r="E44" s="255"/>
      <c r="F44" s="232"/>
      <c r="G44" s="318">
        <f>ROUND(IF(G43&gt;=$O$9,(IF($O$9&lt;=0,G43*G42,$O$9*G42)),G43*G42),0)</f>
        <v>0</v>
      </c>
      <c r="H44" s="273"/>
      <c r="I44" s="318">
        <f t="shared" ref="I44:O44" si="8">ROUND(I43*I42,0)</f>
        <v>0</v>
      </c>
      <c r="J44" s="273"/>
      <c r="K44" s="318">
        <f t="shared" si="8"/>
        <v>0</v>
      </c>
      <c r="L44" s="273"/>
      <c r="M44" s="318">
        <f t="shared" si="8"/>
        <v>0</v>
      </c>
      <c r="N44" s="273"/>
      <c r="O44" s="319">
        <f t="shared" si="8"/>
        <v>0</v>
      </c>
      <c r="P44" s="30"/>
      <c r="Q44" s="31"/>
      <c r="T44" s="336"/>
    </row>
    <row r="45" spans="2:20">
      <c r="B45" s="33"/>
      <c r="D45" s="257" t="s">
        <v>23</v>
      </c>
      <c r="E45" s="255"/>
      <c r="F45" s="308"/>
      <c r="G45" s="306">
        <f>ROUND(G44*F45,0)</f>
        <v>0</v>
      </c>
      <c r="H45" s="309">
        <f>$F$45</f>
        <v>0</v>
      </c>
      <c r="I45" s="307">
        <f>ROUND(I44*H45,0)</f>
        <v>0</v>
      </c>
      <c r="J45" s="309">
        <f>$F$45</f>
        <v>0</v>
      </c>
      <c r="K45" s="307">
        <f>ROUND(K44*J45,0)</f>
        <v>0</v>
      </c>
      <c r="L45" s="309">
        <f>$F$45</f>
        <v>0</v>
      </c>
      <c r="M45" s="307">
        <f>ROUND(M44*L45,0)</f>
        <v>0</v>
      </c>
      <c r="N45" s="309">
        <f>$F$45</f>
        <v>0</v>
      </c>
      <c r="O45" s="307">
        <f>ROUND(O44*N45,0)</f>
        <v>0</v>
      </c>
      <c r="P45" s="30"/>
      <c r="Q45" s="31"/>
    </row>
    <row r="46" spans="2:20" s="43" customFormat="1" ht="20" customHeight="1">
      <c r="B46" s="33"/>
      <c r="C46" s="1"/>
      <c r="D46" s="40" t="s">
        <v>40</v>
      </c>
      <c r="E46" s="256"/>
      <c r="F46" s="238"/>
      <c r="G46" s="36">
        <f t="shared" ref="G46:O46" si="9">ROUND(G44+G45,0)</f>
        <v>0</v>
      </c>
      <c r="H46" s="274"/>
      <c r="I46" s="38">
        <f t="shared" si="9"/>
        <v>0</v>
      </c>
      <c r="J46" s="274"/>
      <c r="K46" s="38">
        <f t="shared" si="9"/>
        <v>0</v>
      </c>
      <c r="L46" s="274"/>
      <c r="M46" s="38">
        <f t="shared" si="9"/>
        <v>0</v>
      </c>
      <c r="N46" s="274"/>
      <c r="O46" s="38">
        <f t="shared" si="9"/>
        <v>0</v>
      </c>
      <c r="P46" s="39"/>
      <c r="Q46" s="37">
        <f>ROUND(G46+I46+K46+M46+O46,0)</f>
        <v>0</v>
      </c>
      <c r="R46" s="1"/>
    </row>
    <row r="47" spans="2:20" s="43" customFormat="1" ht="7.25" customHeight="1">
      <c r="B47" s="33"/>
      <c r="C47" s="1"/>
      <c r="D47" s="40"/>
      <c r="E47" s="256"/>
      <c r="F47" s="238"/>
      <c r="G47" s="36"/>
      <c r="H47" s="274"/>
      <c r="I47" s="36"/>
      <c r="J47" s="274"/>
      <c r="K47" s="36"/>
      <c r="L47" s="274"/>
      <c r="M47" s="36"/>
      <c r="N47" s="274"/>
      <c r="O47" s="36"/>
      <c r="P47" s="39"/>
      <c r="Q47" s="37"/>
      <c r="R47" s="365"/>
      <c r="S47" s="365"/>
      <c r="T47" s="365"/>
    </row>
    <row r="48" spans="2:20" s="43" customFormat="1">
      <c r="B48" s="51" t="s">
        <v>84</v>
      </c>
      <c r="C48" s="1"/>
      <c r="D48" s="330"/>
      <c r="E48" s="256"/>
      <c r="F48" s="238"/>
      <c r="G48" s="52">
        <f>'Add''l Personnel'!$G$35</f>
        <v>0</v>
      </c>
      <c r="H48" s="275"/>
      <c r="I48" s="52">
        <f>'Add''l Personnel'!$I$35</f>
        <v>0</v>
      </c>
      <c r="J48" s="275"/>
      <c r="K48" s="52">
        <f>'Add''l Personnel'!$K$35</f>
        <v>0</v>
      </c>
      <c r="L48" s="275"/>
      <c r="M48" s="52">
        <f>'Add''l Personnel'!$M$35</f>
        <v>0</v>
      </c>
      <c r="N48" s="275"/>
      <c r="O48" s="52">
        <f>'Add''l Personnel'!$O$35</f>
        <v>0</v>
      </c>
      <c r="P48" s="39"/>
      <c r="Q48" s="37"/>
      <c r="R48" s="365"/>
      <c r="S48" s="365"/>
      <c r="T48" s="365"/>
    </row>
    <row r="49" spans="1:23" s="43" customFormat="1">
      <c r="B49" s="43" t="s">
        <v>45</v>
      </c>
      <c r="D49" s="54"/>
      <c r="E49" s="78"/>
      <c r="F49" s="240"/>
      <c r="G49" s="36">
        <f>ROUND(G22+G28+G34+G40+G46+G48,0)</f>
        <v>0</v>
      </c>
      <c r="H49" s="275"/>
      <c r="I49" s="36">
        <f>ROUND(I22+I28+I34+I40+I46+I48,0)</f>
        <v>0</v>
      </c>
      <c r="J49" s="275"/>
      <c r="K49" s="36">
        <f>ROUND(K22+K28+K34+K40+K46+K48,0)</f>
        <v>0</v>
      </c>
      <c r="L49" s="275"/>
      <c r="M49" s="36">
        <f>ROUND(M22+M28+M34+M40+M46+M48,0)</f>
        <v>0</v>
      </c>
      <c r="N49" s="275"/>
      <c r="O49" s="36">
        <f>ROUND(O22+O28+O34+O40+O46+O48,0)</f>
        <v>0</v>
      </c>
      <c r="P49" s="39"/>
      <c r="Q49" s="37"/>
      <c r="R49" s="1"/>
    </row>
    <row r="50" spans="1:23" s="43" customFormat="1" ht="17" customHeight="1">
      <c r="A50" s="5" t="s">
        <v>25</v>
      </c>
      <c r="B50" s="5"/>
      <c r="D50" s="54"/>
      <c r="E50" s="78"/>
      <c r="F50" s="239"/>
      <c r="G50" s="47"/>
      <c r="H50" s="276"/>
      <c r="I50" s="47"/>
      <c r="J50" s="276"/>
      <c r="K50" s="47"/>
      <c r="L50" s="276"/>
      <c r="M50" s="47"/>
      <c r="N50" s="276"/>
      <c r="O50" s="47"/>
      <c r="P50" s="49"/>
      <c r="Q50" s="50"/>
      <c r="R50" s="1"/>
    </row>
    <row r="51" spans="1:23">
      <c r="B51" s="5" t="s">
        <v>0</v>
      </c>
      <c r="E51" s="87"/>
      <c r="F51" s="237"/>
      <c r="G51" s="55"/>
      <c r="H51" s="277"/>
      <c r="I51" s="55"/>
      <c r="J51" s="277"/>
      <c r="K51" s="55"/>
      <c r="L51" s="277"/>
      <c r="M51" s="55"/>
      <c r="N51" s="277"/>
      <c r="O51" s="55"/>
      <c r="P51" s="30"/>
      <c r="Q51" s="57"/>
    </row>
    <row r="52" spans="1:23">
      <c r="B52" s="369" t="s">
        <v>20</v>
      </c>
      <c r="C52" s="368"/>
      <c r="D52" s="257" t="s">
        <v>41</v>
      </c>
      <c r="E52" s="87"/>
      <c r="F52" s="237"/>
      <c r="G52" s="137"/>
      <c r="H52" s="301"/>
      <c r="I52" s="138">
        <f>$G$52</f>
        <v>0</v>
      </c>
      <c r="J52" s="267"/>
      <c r="K52" s="139">
        <f>$G$52</f>
        <v>0</v>
      </c>
      <c r="L52" s="267"/>
      <c r="M52" s="139">
        <f>$G$52</f>
        <v>0</v>
      </c>
      <c r="N52" s="267"/>
      <c r="O52" s="139">
        <f>$G$52</f>
        <v>0</v>
      </c>
      <c r="P52" s="30"/>
      <c r="Q52" s="31"/>
    </row>
    <row r="53" spans="1:23">
      <c r="B53" s="369"/>
      <c r="C53" s="368"/>
      <c r="D53" s="257" t="s">
        <v>38</v>
      </c>
      <c r="E53" s="255"/>
      <c r="F53" s="232"/>
      <c r="G53" s="310"/>
      <c r="H53" s="302"/>
      <c r="I53" s="32">
        <f>IF(I52&lt;=0,0,ROUND(IF((G53*$O$7)+G53&gt;=$O$9,IF(O9&lt;=0,(G53*$O$7)+G53,O9),(G53*$O$7)+G53),0))</f>
        <v>0</v>
      </c>
      <c r="J53" s="272"/>
      <c r="K53" s="32">
        <f>IF(K52&lt;=0,0,ROUND(IF((I53*$O$7)+I53&gt;=$O$9,IF(O9&lt;=0,(I53*$O$7)+I53,O9),(I53*$O$7)+I53),0))</f>
        <v>0</v>
      </c>
      <c r="L53" s="272"/>
      <c r="M53" s="32">
        <f>IF(M52&lt;=0,0,ROUND(IF((K53*$O$7)+K53&gt;=$O$9,IF(O9&lt;=0,(K53*$O$7)+K53,O9),(K53*$O$7)+K53),0))</f>
        <v>0</v>
      </c>
      <c r="N53" s="272"/>
      <c r="O53" s="32">
        <f>IF(O52&lt;=0,0,ROUND(IF((M53*$O$7)+M53&gt;=$O$9,IF(O9&lt;=0,(M53*$O$7)+M53,O9),(M53*$O$7)+M53),0))</f>
        <v>0</v>
      </c>
      <c r="P53" s="30"/>
      <c r="Q53" s="31"/>
      <c r="R53" s="214"/>
      <c r="S53" s="214"/>
      <c r="T53" s="214"/>
      <c r="U53" s="214"/>
      <c r="V53" s="214"/>
      <c r="W53" s="214"/>
    </row>
    <row r="54" spans="1:23">
      <c r="B54" s="33"/>
      <c r="D54" s="40" t="s">
        <v>39</v>
      </c>
      <c r="E54" s="255"/>
      <c r="F54" s="232"/>
      <c r="G54" s="318">
        <f>ROUND(IF(G53&gt;=$O$9,(IF($O$9&lt;=0,G53*G52,$O$9*G52)),G53*G52),0)</f>
        <v>0</v>
      </c>
      <c r="H54" s="273"/>
      <c r="I54" s="318">
        <f t="shared" ref="I54:O54" si="10">ROUND(I53*I52,0)</f>
        <v>0</v>
      </c>
      <c r="J54" s="273"/>
      <c r="K54" s="318">
        <f t="shared" si="10"/>
        <v>0</v>
      </c>
      <c r="L54" s="273"/>
      <c r="M54" s="318">
        <f t="shared" si="10"/>
        <v>0</v>
      </c>
      <c r="N54" s="273"/>
      <c r="O54" s="319">
        <f t="shared" si="10"/>
        <v>0</v>
      </c>
      <c r="P54" s="30"/>
      <c r="Q54" s="31"/>
      <c r="R54" s="214"/>
      <c r="S54" s="214"/>
      <c r="T54" s="214"/>
      <c r="U54" s="214"/>
      <c r="V54" s="214"/>
      <c r="W54" s="214"/>
    </row>
    <row r="55" spans="1:23">
      <c r="B55" s="33"/>
      <c r="D55" s="257" t="s">
        <v>23</v>
      </c>
      <c r="E55" s="255"/>
      <c r="F55" s="308"/>
      <c r="G55" s="306">
        <f>ROUND(G54*F55,0)</f>
        <v>0</v>
      </c>
      <c r="H55" s="309">
        <f>$F$55</f>
        <v>0</v>
      </c>
      <c r="I55" s="307">
        <f>ROUND(I54*H55,0)</f>
        <v>0</v>
      </c>
      <c r="J55" s="309">
        <f>$F$55</f>
        <v>0</v>
      </c>
      <c r="K55" s="307">
        <f>ROUND(K54*J55,0)</f>
        <v>0</v>
      </c>
      <c r="L55" s="309">
        <f>$F$55</f>
        <v>0</v>
      </c>
      <c r="M55" s="307">
        <f>ROUND(M54*L55,0)</f>
        <v>0</v>
      </c>
      <c r="N55" s="309">
        <f>$F$55</f>
        <v>0</v>
      </c>
      <c r="O55" s="307">
        <f>ROUND(O54*N55,0)</f>
        <v>0</v>
      </c>
      <c r="P55" s="30"/>
      <c r="Q55" s="31"/>
      <c r="R55" s="214"/>
      <c r="S55" s="214"/>
      <c r="T55" s="214"/>
      <c r="U55" s="214"/>
      <c r="V55" s="214"/>
      <c r="W55" s="214"/>
    </row>
    <row r="56" spans="1:23">
      <c r="B56" s="33"/>
      <c r="D56" s="40" t="s">
        <v>40</v>
      </c>
      <c r="E56" s="256"/>
      <c r="F56" s="238"/>
      <c r="G56" s="36">
        <f t="shared" ref="G56:O56" si="11">ROUND(G54+G55,0)</f>
        <v>0</v>
      </c>
      <c r="H56" s="274"/>
      <c r="I56" s="38">
        <f t="shared" si="11"/>
        <v>0</v>
      </c>
      <c r="J56" s="274"/>
      <c r="K56" s="38">
        <f t="shared" si="11"/>
        <v>0</v>
      </c>
      <c r="L56" s="274"/>
      <c r="M56" s="38">
        <f t="shared" si="11"/>
        <v>0</v>
      </c>
      <c r="N56" s="274"/>
      <c r="O56" s="38">
        <f t="shared" si="11"/>
        <v>0</v>
      </c>
      <c r="P56" s="39"/>
      <c r="Q56" s="37">
        <f>ROUND(G56+I56+K56+M56+O56,0)</f>
        <v>0</v>
      </c>
      <c r="R56" s="214"/>
      <c r="S56" s="214"/>
      <c r="T56" s="214"/>
      <c r="U56" s="214"/>
      <c r="V56" s="214"/>
      <c r="W56" s="214"/>
    </row>
    <row r="57" spans="1:23" ht="12.65" customHeight="1">
      <c r="B57" s="5"/>
      <c r="E57" s="87"/>
      <c r="F57" s="237"/>
      <c r="G57" s="55"/>
      <c r="H57" s="277"/>
      <c r="I57" s="55"/>
      <c r="J57" s="277"/>
      <c r="K57" s="55"/>
      <c r="L57" s="277"/>
      <c r="M57" s="55"/>
      <c r="N57" s="277"/>
      <c r="O57" s="55"/>
      <c r="P57" s="30"/>
      <c r="Q57" s="57"/>
      <c r="R57" s="214"/>
      <c r="S57" s="214"/>
      <c r="T57" s="214"/>
      <c r="U57" s="214"/>
      <c r="V57" s="214"/>
      <c r="W57" s="214"/>
    </row>
    <row r="58" spans="1:23">
      <c r="B58" s="369" t="s">
        <v>20</v>
      </c>
      <c r="C58" s="368"/>
      <c r="D58" s="257" t="s">
        <v>41</v>
      </c>
      <c r="E58" s="87"/>
      <c r="F58" s="237"/>
      <c r="G58" s="137">
        <v>0</v>
      </c>
      <c r="H58" s="301"/>
      <c r="I58" s="138">
        <f>$G$58</f>
        <v>0</v>
      </c>
      <c r="J58" s="267"/>
      <c r="K58" s="139">
        <f>$G$58</f>
        <v>0</v>
      </c>
      <c r="L58" s="267"/>
      <c r="M58" s="139">
        <f>$G$58</f>
        <v>0</v>
      </c>
      <c r="N58" s="267"/>
      <c r="O58" s="139">
        <f>$G$58</f>
        <v>0</v>
      </c>
      <c r="P58" s="30"/>
      <c r="Q58" s="31"/>
      <c r="R58" s="214"/>
      <c r="S58" s="214"/>
      <c r="T58" s="214"/>
      <c r="U58" s="214"/>
      <c r="V58" s="214"/>
      <c r="W58" s="214"/>
    </row>
    <row r="59" spans="1:23">
      <c r="B59" s="369"/>
      <c r="C59" s="368"/>
      <c r="D59" s="257" t="s">
        <v>38</v>
      </c>
      <c r="E59" s="255"/>
      <c r="F59" s="232"/>
      <c r="G59" s="310"/>
      <c r="H59" s="302"/>
      <c r="I59" s="32">
        <f>IF(I58&lt;=0,0,ROUND(IF((G59*$O$7)+G59&gt;=$O$9,IF(O9&lt;=0,(G59*$O$7)+G59,O9),(G59*$O$7)+G59),0))</f>
        <v>0</v>
      </c>
      <c r="J59" s="272"/>
      <c r="K59" s="32">
        <f>IF(K58&lt;=0,0,ROUND(IF((I59*$O$7)+I59&gt;=$O$9,IF(O9&lt;=0,(I59*$O$7)+I59,O9),(I59*$O$7)+I59),0))</f>
        <v>0</v>
      </c>
      <c r="L59" s="272"/>
      <c r="M59" s="32">
        <f>IF(M58&lt;=0,0,ROUND(IF((K59*$O$7)+K59&gt;=$O$9,IF(O9&lt;=0,(K59*$O$7)+K59,O9),(K59*$O$7)+K59),0))</f>
        <v>0</v>
      </c>
      <c r="N59" s="272"/>
      <c r="O59" s="32">
        <f>IF(O58&lt;=0,0,ROUND(IF((M59*$O$7)+M59&gt;=$O$9,IF(O9&lt;=0,(M59*$O$7)+M59,O9),(M59*$O$7)+M59),0))</f>
        <v>0</v>
      </c>
      <c r="P59" s="30"/>
      <c r="Q59" s="31"/>
      <c r="R59" s="214"/>
      <c r="S59" s="214"/>
      <c r="T59" s="214"/>
      <c r="U59" s="214"/>
      <c r="V59" s="214"/>
      <c r="W59" s="214"/>
    </row>
    <row r="60" spans="1:23">
      <c r="B60" s="33"/>
      <c r="D60" s="40" t="s">
        <v>39</v>
      </c>
      <c r="E60" s="255"/>
      <c r="F60" s="232"/>
      <c r="G60" s="318">
        <f>ROUND(IF(G59&gt;=$O$9,(IF($O$9&lt;=0,G59*G58,$O$9*G58)),G59*G58),0)</f>
        <v>0</v>
      </c>
      <c r="H60" s="273"/>
      <c r="I60" s="318">
        <f t="shared" ref="I60:O60" si="12">ROUND(I59*I58,0)</f>
        <v>0</v>
      </c>
      <c r="J60" s="273"/>
      <c r="K60" s="318">
        <f t="shared" si="12"/>
        <v>0</v>
      </c>
      <c r="L60" s="273"/>
      <c r="M60" s="318">
        <f t="shared" si="12"/>
        <v>0</v>
      </c>
      <c r="N60" s="273"/>
      <c r="O60" s="319">
        <f t="shared" si="12"/>
        <v>0</v>
      </c>
      <c r="P60" s="30"/>
      <c r="Q60" s="31"/>
      <c r="R60" s="214"/>
      <c r="S60" s="214"/>
      <c r="T60" s="214"/>
      <c r="U60" s="214"/>
      <c r="V60" s="214"/>
      <c r="W60" s="214"/>
    </row>
    <row r="61" spans="1:23">
      <c r="B61" s="33"/>
      <c r="D61" s="257" t="s">
        <v>23</v>
      </c>
      <c r="E61" s="255"/>
      <c r="F61" s="308"/>
      <c r="G61" s="306">
        <f>ROUND(G60*F61,0)</f>
        <v>0</v>
      </c>
      <c r="H61" s="309">
        <f>$F$61</f>
        <v>0</v>
      </c>
      <c r="I61" s="307">
        <f>ROUND(I60*H61,0)</f>
        <v>0</v>
      </c>
      <c r="J61" s="309">
        <f>$F$61</f>
        <v>0</v>
      </c>
      <c r="K61" s="307">
        <f>ROUND(K60*J61,0)</f>
        <v>0</v>
      </c>
      <c r="L61" s="309">
        <f>$F$61</f>
        <v>0</v>
      </c>
      <c r="M61" s="307">
        <f>ROUND(M60*L61,0)</f>
        <v>0</v>
      </c>
      <c r="N61" s="309">
        <f>$F$61</f>
        <v>0</v>
      </c>
      <c r="O61" s="307">
        <f>ROUND(O60*N61,0)</f>
        <v>0</v>
      </c>
      <c r="P61" s="30"/>
      <c r="Q61" s="31"/>
      <c r="R61" s="214"/>
      <c r="S61" s="214"/>
      <c r="T61" s="214"/>
      <c r="U61" s="214"/>
      <c r="V61" s="214"/>
      <c r="W61" s="214"/>
    </row>
    <row r="62" spans="1:23">
      <c r="B62" s="33"/>
      <c r="D62" s="40" t="s">
        <v>40</v>
      </c>
      <c r="E62" s="256"/>
      <c r="F62" s="238"/>
      <c r="G62" s="36">
        <f t="shared" ref="G62:O62" si="13">ROUND(G60+G61,0)</f>
        <v>0</v>
      </c>
      <c r="H62" s="274"/>
      <c r="I62" s="38">
        <f t="shared" si="13"/>
        <v>0</v>
      </c>
      <c r="J62" s="274"/>
      <c r="K62" s="38">
        <f t="shared" si="13"/>
        <v>0</v>
      </c>
      <c r="L62" s="274"/>
      <c r="M62" s="38">
        <f t="shared" si="13"/>
        <v>0</v>
      </c>
      <c r="N62" s="274"/>
      <c r="O62" s="38">
        <f t="shared" si="13"/>
        <v>0</v>
      </c>
      <c r="P62" s="39"/>
      <c r="Q62" s="37">
        <f>ROUND(G62+I62+K62+M62+O62,0)</f>
        <v>0</v>
      </c>
      <c r="R62" s="214"/>
      <c r="S62" s="214"/>
      <c r="T62" s="214"/>
      <c r="U62" s="214"/>
      <c r="V62" s="214"/>
      <c r="W62" s="214"/>
    </row>
    <row r="63" spans="1:23">
      <c r="B63" s="43" t="s">
        <v>88</v>
      </c>
      <c r="D63" s="258"/>
      <c r="E63" s="87"/>
      <c r="F63" s="237"/>
      <c r="G63" s="55"/>
      <c r="H63" s="277"/>
      <c r="I63" s="55"/>
      <c r="J63" s="277"/>
      <c r="K63" s="55"/>
      <c r="L63" s="277"/>
      <c r="M63" s="55"/>
      <c r="N63" s="277"/>
      <c r="O63" s="55"/>
      <c r="P63" s="30"/>
      <c r="Q63" s="57"/>
      <c r="R63" s="214"/>
      <c r="S63" s="214"/>
      <c r="T63" s="214"/>
      <c r="U63" s="214"/>
      <c r="V63" s="214"/>
      <c r="W63" s="214"/>
    </row>
    <row r="64" spans="1:23">
      <c r="B64" s="369" t="s">
        <v>20</v>
      </c>
      <c r="C64" s="368"/>
      <c r="D64" s="257" t="s">
        <v>41</v>
      </c>
      <c r="E64" s="87"/>
      <c r="F64" s="237"/>
      <c r="G64" s="137">
        <v>0</v>
      </c>
      <c r="H64" s="301"/>
      <c r="I64" s="138">
        <f>$G$64</f>
        <v>0</v>
      </c>
      <c r="J64" s="267"/>
      <c r="K64" s="139">
        <f>$G$64</f>
        <v>0</v>
      </c>
      <c r="L64" s="267"/>
      <c r="M64" s="139">
        <f>$G$64</f>
        <v>0</v>
      </c>
      <c r="N64" s="267"/>
      <c r="O64" s="139">
        <f>$G$64</f>
        <v>0</v>
      </c>
      <c r="P64" s="30"/>
      <c r="Q64" s="31"/>
      <c r="R64" s="214"/>
      <c r="S64" s="214"/>
      <c r="T64" s="214"/>
      <c r="U64" s="214"/>
      <c r="V64" s="214"/>
      <c r="W64" s="214"/>
    </row>
    <row r="65" spans="1:23">
      <c r="B65" s="369"/>
      <c r="C65" s="368"/>
      <c r="D65" s="257" t="s">
        <v>38</v>
      </c>
      <c r="E65" s="255"/>
      <c r="F65" s="232"/>
      <c r="G65" s="310"/>
      <c r="H65" s="302"/>
      <c r="I65" s="32">
        <f>IF(I64&lt;=0,0,ROUND(IF((G65*$O$7)+G65&gt;=$O$9,IF(O9&lt;=0,(G65*$O$7)+G65,O9),(G65*$O$7)+G65),0))</f>
        <v>0</v>
      </c>
      <c r="J65" s="272"/>
      <c r="K65" s="32">
        <f>IF(K64&lt;=0,0,ROUND(IF((I65*$O$7)+I65&gt;=$O$9,IF(O9&lt;=0,(I65*$O$7)+I65,O9),(I65*$O$7)+I65),0))</f>
        <v>0</v>
      </c>
      <c r="L65" s="272"/>
      <c r="M65" s="32">
        <f>IF(M64&lt;=0,0,ROUND(IF((K65*$O$7)+K65&gt;=$O$9,IF(O9&lt;=0,(K65*$O$7)+K65,O9),(K65*$O$7)+K65),0))</f>
        <v>0</v>
      </c>
      <c r="N65" s="272"/>
      <c r="O65" s="32">
        <f>IF(O64&lt;=0,0,ROUND(IF((M65*$O$7)+M65&gt;=$O$9,IF(O9&lt;=0,(M65*$O$7)+M65,O9),(M65*$O$7)+M65),0))</f>
        <v>0</v>
      </c>
      <c r="P65" s="30"/>
      <c r="Q65" s="31"/>
      <c r="R65" s="214"/>
      <c r="S65" s="214"/>
      <c r="T65" s="214"/>
      <c r="U65" s="214"/>
      <c r="V65" s="214"/>
      <c r="W65" s="214"/>
    </row>
    <row r="66" spans="1:23">
      <c r="B66" s="33"/>
      <c r="D66" s="40" t="s">
        <v>39</v>
      </c>
      <c r="E66" s="255"/>
      <c r="F66" s="232"/>
      <c r="G66" s="318">
        <f>ROUND(IF(G65&gt;=$O$9,(IF($O$9&lt;=0,G65*G64,$O$9*G64)),G65*G64),0)</f>
        <v>0</v>
      </c>
      <c r="H66" s="273"/>
      <c r="I66" s="318">
        <f t="shared" ref="I66:O66" si="14">ROUND(I65*I64,0)</f>
        <v>0</v>
      </c>
      <c r="J66" s="273"/>
      <c r="K66" s="318">
        <f t="shared" si="14"/>
        <v>0</v>
      </c>
      <c r="L66" s="273"/>
      <c r="M66" s="318">
        <f t="shared" si="14"/>
        <v>0</v>
      </c>
      <c r="N66" s="273"/>
      <c r="O66" s="319">
        <f t="shared" si="14"/>
        <v>0</v>
      </c>
      <c r="P66" s="30"/>
      <c r="Q66" s="31"/>
      <c r="R66" s="214"/>
      <c r="S66" s="214"/>
      <c r="T66" s="214"/>
      <c r="U66" s="214"/>
      <c r="V66" s="214"/>
      <c r="W66" s="214"/>
    </row>
    <row r="67" spans="1:23">
      <c r="B67" s="33"/>
      <c r="D67" s="257" t="s">
        <v>23</v>
      </c>
      <c r="E67" s="255"/>
      <c r="F67" s="308"/>
      <c r="G67" s="306">
        <f>ROUND(G66*F67,0)</f>
        <v>0</v>
      </c>
      <c r="H67" s="309">
        <f>$F$67</f>
        <v>0</v>
      </c>
      <c r="I67" s="307">
        <f>ROUND(I66*H67,0)</f>
        <v>0</v>
      </c>
      <c r="J67" s="309">
        <f>$F$67</f>
        <v>0</v>
      </c>
      <c r="K67" s="307">
        <f>ROUND(K66*J67,0)</f>
        <v>0</v>
      </c>
      <c r="L67" s="309">
        <f>$F$67</f>
        <v>0</v>
      </c>
      <c r="M67" s="307">
        <f>ROUND(M66*L67,0)</f>
        <v>0</v>
      </c>
      <c r="N67" s="309">
        <f>$F$67</f>
        <v>0</v>
      </c>
      <c r="O67" s="307">
        <f>ROUND(O66*N67,0)</f>
        <v>0</v>
      </c>
      <c r="P67" s="30"/>
      <c r="Q67" s="31"/>
      <c r="R67" s="214"/>
      <c r="S67" s="214"/>
      <c r="T67" s="214"/>
      <c r="U67" s="214"/>
      <c r="V67" s="214"/>
      <c r="W67" s="214"/>
    </row>
    <row r="68" spans="1:23">
      <c r="B68" s="33"/>
      <c r="D68" s="40" t="s">
        <v>40</v>
      </c>
      <c r="E68" s="256"/>
      <c r="F68" s="238"/>
      <c r="G68" s="36">
        <f t="shared" ref="G68:O68" si="15">ROUND(G66+G67,0)</f>
        <v>0</v>
      </c>
      <c r="H68" s="274"/>
      <c r="I68" s="38">
        <f t="shared" si="15"/>
        <v>0</v>
      </c>
      <c r="J68" s="274"/>
      <c r="K68" s="38">
        <f t="shared" si="15"/>
        <v>0</v>
      </c>
      <c r="L68" s="274"/>
      <c r="M68" s="38">
        <f t="shared" si="15"/>
        <v>0</v>
      </c>
      <c r="N68" s="274"/>
      <c r="O68" s="38">
        <f t="shared" si="15"/>
        <v>0</v>
      </c>
      <c r="P68" s="39"/>
      <c r="Q68" s="37">
        <f>ROUND(G68+I68+K68+M68+O68,0)</f>
        <v>0</v>
      </c>
      <c r="R68" s="214"/>
      <c r="S68" s="214"/>
      <c r="T68" s="214"/>
      <c r="U68" s="214"/>
      <c r="V68" s="214"/>
      <c r="W68" s="214"/>
    </row>
    <row r="69" spans="1:23" ht="6.65" customHeight="1">
      <c r="B69" s="33"/>
      <c r="D69" s="40"/>
      <c r="E69" s="256"/>
      <c r="F69" s="238"/>
      <c r="G69" s="37"/>
      <c r="H69" s="275"/>
      <c r="I69" s="37"/>
      <c r="J69" s="275"/>
      <c r="K69" s="37"/>
      <c r="L69" s="275"/>
      <c r="M69" s="37"/>
      <c r="N69" s="275"/>
      <c r="O69" s="37"/>
      <c r="P69" s="58"/>
      <c r="Q69" s="37"/>
      <c r="R69" s="214"/>
      <c r="S69" s="214"/>
      <c r="T69" s="214"/>
      <c r="U69" s="214"/>
      <c r="V69" s="214"/>
      <c r="W69" s="214"/>
    </row>
    <row r="70" spans="1:23">
      <c r="B70" s="51" t="s">
        <v>85</v>
      </c>
      <c r="D70" s="330"/>
      <c r="E70" s="256"/>
      <c r="F70" s="238"/>
      <c r="G70" s="52">
        <f>'Add''l Personnel'!$G$64</f>
        <v>0</v>
      </c>
      <c r="H70" s="275"/>
      <c r="I70" s="52">
        <f>'Add''l Personnel'!$I$64</f>
        <v>0</v>
      </c>
      <c r="J70" s="275"/>
      <c r="K70" s="52">
        <f>'Add''l Personnel'!$K$64</f>
        <v>0</v>
      </c>
      <c r="L70" s="275"/>
      <c r="M70" s="52">
        <f>'Add''l Personnel'!$M$64</f>
        <v>0</v>
      </c>
      <c r="N70" s="275"/>
      <c r="O70" s="52">
        <f>'Add''l Personnel'!$O$64</f>
        <v>0</v>
      </c>
      <c r="P70" s="58"/>
      <c r="Q70" s="37"/>
      <c r="R70" s="214"/>
      <c r="S70" s="214"/>
      <c r="T70" s="214"/>
      <c r="U70" s="214"/>
      <c r="V70" s="214"/>
      <c r="W70" s="214"/>
    </row>
    <row r="71" spans="1:23">
      <c r="B71" s="43" t="s">
        <v>46</v>
      </c>
      <c r="D71" s="40"/>
      <c r="E71" s="256"/>
      <c r="F71" s="238"/>
      <c r="G71" s="37">
        <f>ROUND(G56+G62+G68+G70,0)</f>
        <v>0</v>
      </c>
      <c r="H71" s="275"/>
      <c r="I71" s="37">
        <f>ROUND(I56+I62+I68+I70,0)</f>
        <v>0</v>
      </c>
      <c r="J71" s="275"/>
      <c r="K71" s="37">
        <f>ROUND(K56+K62+K68+K70,0)</f>
        <v>0</v>
      </c>
      <c r="L71" s="275"/>
      <c r="M71" s="37">
        <f>ROUND(M56+M62+M68+M70,0)</f>
        <v>0</v>
      </c>
      <c r="N71" s="275"/>
      <c r="O71" s="37">
        <f>ROUND(O56+O62+O68+O70,0)</f>
        <v>0</v>
      </c>
      <c r="P71" s="58"/>
      <c r="Q71" s="37"/>
      <c r="R71" s="214"/>
      <c r="S71" s="214"/>
      <c r="T71" s="214"/>
      <c r="U71" s="214"/>
      <c r="V71" s="214"/>
      <c r="W71" s="214"/>
    </row>
    <row r="72" spans="1:23" ht="7.25" customHeight="1">
      <c r="B72" s="43"/>
      <c r="D72" s="40"/>
      <c r="E72" s="256"/>
      <c r="F72" s="238"/>
      <c r="G72" s="37"/>
      <c r="H72" s="275"/>
      <c r="I72" s="37"/>
      <c r="J72" s="275"/>
      <c r="K72" s="37"/>
      <c r="L72" s="275"/>
      <c r="M72" s="37"/>
      <c r="N72" s="275"/>
      <c r="O72" s="37"/>
      <c r="P72" s="58"/>
      <c r="Q72" s="37"/>
      <c r="R72" s="214"/>
      <c r="S72" s="214"/>
      <c r="T72" s="214"/>
      <c r="U72" s="214"/>
      <c r="V72" s="214"/>
      <c r="W72" s="214"/>
    </row>
    <row r="73" spans="1:23">
      <c r="B73" s="51" t="s">
        <v>87</v>
      </c>
      <c r="D73" s="40"/>
      <c r="E73" s="256"/>
      <c r="F73" s="238"/>
      <c r="G73" s="52">
        <f>'Add''l Personnel'!$G$66</f>
        <v>0</v>
      </c>
      <c r="H73" s="275"/>
      <c r="I73" s="52">
        <f>'Add''l Personnel'!$I$66</f>
        <v>0</v>
      </c>
      <c r="J73" s="275"/>
      <c r="K73" s="52">
        <f>'Add''l Personnel'!$K$66</f>
        <v>0</v>
      </c>
      <c r="L73" s="275"/>
      <c r="M73" s="52">
        <f>'Add''l Personnel'!$M$66</f>
        <v>0</v>
      </c>
      <c r="N73" s="275"/>
      <c r="O73" s="52">
        <f>'Add''l Personnel'!$O$66</f>
        <v>0</v>
      </c>
      <c r="P73" s="58"/>
      <c r="Q73" s="37"/>
      <c r="R73" s="214"/>
      <c r="S73" s="214"/>
      <c r="T73" s="214"/>
      <c r="U73" s="214"/>
      <c r="V73" s="214"/>
      <c r="W73" s="214"/>
    </row>
    <row r="74" spans="1:23" s="43" customFormat="1">
      <c r="B74" s="43" t="s">
        <v>151</v>
      </c>
      <c r="E74" s="78"/>
      <c r="F74" s="239"/>
      <c r="G74" s="37">
        <f>ROUND(G55+G61+G67+G73,0)</f>
        <v>0</v>
      </c>
      <c r="H74" s="275"/>
      <c r="I74" s="37">
        <f>ROUND(I55+I61+I67+I73,0)</f>
        <v>0</v>
      </c>
      <c r="J74" s="275"/>
      <c r="K74" s="37">
        <f>ROUND(K55+K61+K67+K73,0)</f>
        <v>0</v>
      </c>
      <c r="L74" s="275"/>
      <c r="M74" s="37">
        <f>ROUND(M55+M61+M67+M73,0)</f>
        <v>0</v>
      </c>
      <c r="N74" s="275"/>
      <c r="O74" s="37">
        <f>ROUND(O55+O61+O67+O73,0)</f>
        <v>0</v>
      </c>
      <c r="P74" s="59"/>
      <c r="Q74" s="37"/>
      <c r="R74" s="220"/>
      <c r="S74" s="220"/>
      <c r="T74" s="220"/>
      <c r="U74" s="220"/>
      <c r="V74" s="220"/>
      <c r="W74" s="220"/>
    </row>
    <row r="75" spans="1:23" ht="10.25" customHeight="1">
      <c r="B75" s="5"/>
      <c r="E75" s="87"/>
      <c r="F75" s="237"/>
      <c r="G75" s="55"/>
      <c r="H75" s="277"/>
      <c r="I75" s="55"/>
      <c r="J75" s="277"/>
      <c r="K75" s="55"/>
      <c r="L75" s="277"/>
      <c r="M75" s="55"/>
      <c r="N75" s="277"/>
      <c r="O75" s="55"/>
      <c r="P75" s="30"/>
      <c r="Q75" s="57"/>
      <c r="R75" s="214"/>
      <c r="S75" s="214"/>
      <c r="T75" s="214"/>
      <c r="U75" s="214"/>
      <c r="V75" s="214"/>
      <c r="W75" s="214"/>
    </row>
    <row r="76" spans="1:23" s="43" customFormat="1">
      <c r="A76" s="66"/>
      <c r="B76" s="66" t="s">
        <v>48</v>
      </c>
      <c r="C76" s="66"/>
      <c r="D76" s="305"/>
      <c r="E76" s="78"/>
      <c r="F76" s="246"/>
      <c r="G76" s="80">
        <f>ROUND(G49+G71,0)</f>
        <v>0</v>
      </c>
      <c r="H76" s="284"/>
      <c r="I76" s="80">
        <f>ROUND(I49+I71,0)</f>
        <v>0</v>
      </c>
      <c r="J76" s="284"/>
      <c r="K76" s="80">
        <f>ROUND(K49+K71,0)</f>
        <v>0</v>
      </c>
      <c r="L76" s="284"/>
      <c r="M76" s="80">
        <f>ROUND(M49+M71,0)</f>
        <v>0</v>
      </c>
      <c r="N76" s="284"/>
      <c r="O76" s="79">
        <f>ROUND(O49+O71,0)</f>
        <v>0</v>
      </c>
      <c r="P76" s="59"/>
      <c r="Q76" s="80">
        <f>ROUND(G76+I76+K76+M76+O76,0)</f>
        <v>0</v>
      </c>
      <c r="R76" s="220"/>
      <c r="S76" s="220"/>
      <c r="T76" s="220"/>
      <c r="U76" s="220"/>
      <c r="V76" s="220"/>
      <c r="W76" s="220"/>
    </row>
    <row r="77" spans="1:23" s="43" customFormat="1" ht="15" thickBot="1">
      <c r="E77" s="45"/>
      <c r="F77" s="303"/>
      <c r="G77" s="37"/>
      <c r="H77" s="274"/>
      <c r="I77" s="37"/>
      <c r="J77" s="274"/>
      <c r="K77" s="37"/>
      <c r="L77" s="274"/>
      <c r="M77" s="37"/>
      <c r="N77" s="274"/>
      <c r="O77" s="37"/>
      <c r="P77" s="304"/>
      <c r="Q77" s="37"/>
      <c r="R77" s="220"/>
      <c r="S77" s="220"/>
      <c r="T77" s="220"/>
      <c r="U77" s="220"/>
      <c r="V77" s="220"/>
      <c r="W77" s="220"/>
    </row>
    <row r="78" spans="1:23" s="5" customFormat="1">
      <c r="A78" s="15" t="s">
        <v>50</v>
      </c>
      <c r="B78" s="15"/>
      <c r="C78" s="15"/>
      <c r="D78" s="15"/>
      <c r="E78" s="241"/>
      <c r="F78" s="241"/>
      <c r="G78" s="60"/>
      <c r="H78" s="278"/>
      <c r="I78" s="60"/>
      <c r="J78" s="278"/>
      <c r="K78" s="60"/>
      <c r="L78" s="278"/>
      <c r="M78" s="60"/>
      <c r="N78" s="278"/>
      <c r="O78" s="60"/>
      <c r="P78" s="60"/>
      <c r="Q78" s="61"/>
      <c r="R78" s="221"/>
      <c r="S78" s="221"/>
      <c r="T78" s="221"/>
      <c r="U78" s="221"/>
      <c r="V78" s="221"/>
      <c r="W78" s="221"/>
    </row>
    <row r="79" spans="1:23">
      <c r="B79" s="377" t="s">
        <v>4</v>
      </c>
      <c r="C79" s="377"/>
      <c r="D79" s="377"/>
      <c r="E79" s="62"/>
      <c r="F79" s="242"/>
      <c r="G79" s="140">
        <v>0</v>
      </c>
      <c r="H79" s="279"/>
      <c r="I79" s="140">
        <v>0</v>
      </c>
      <c r="J79" s="279"/>
      <c r="K79" s="140">
        <v>0</v>
      </c>
      <c r="L79" s="279"/>
      <c r="M79" s="140">
        <v>0</v>
      </c>
      <c r="N79" s="279"/>
      <c r="O79" s="140">
        <v>0</v>
      </c>
      <c r="P79" s="63"/>
      <c r="Q79" s="57"/>
      <c r="R79" s="214"/>
      <c r="S79" s="214"/>
      <c r="T79" s="214"/>
      <c r="U79" s="214"/>
      <c r="V79" s="214"/>
      <c r="W79" s="214"/>
    </row>
    <row r="80" spans="1:23">
      <c r="B80" s="372" t="s">
        <v>5</v>
      </c>
      <c r="C80" s="372"/>
      <c r="D80" s="372"/>
      <c r="E80" s="62"/>
      <c r="F80" s="243"/>
      <c r="G80" s="141"/>
      <c r="H80" s="280"/>
      <c r="I80" s="141"/>
      <c r="J80" s="280"/>
      <c r="K80" s="141"/>
      <c r="L80" s="280"/>
      <c r="M80" s="141"/>
      <c r="N80" s="280"/>
      <c r="O80" s="141"/>
      <c r="P80" s="64"/>
      <c r="Q80" s="65"/>
      <c r="R80" s="214"/>
      <c r="S80" s="214"/>
      <c r="T80" s="214"/>
      <c r="U80" s="214"/>
      <c r="V80" s="214"/>
      <c r="W80" s="214"/>
    </row>
    <row r="81" spans="1:23">
      <c r="B81" s="372" t="s">
        <v>82</v>
      </c>
      <c r="C81" s="372"/>
      <c r="D81" s="372"/>
      <c r="E81" s="62"/>
      <c r="F81" s="243"/>
      <c r="G81" s="141"/>
      <c r="H81" s="280"/>
      <c r="I81" s="141"/>
      <c r="J81" s="280"/>
      <c r="K81" s="141"/>
      <c r="L81" s="280"/>
      <c r="M81" s="141"/>
      <c r="N81" s="280"/>
      <c r="O81" s="141"/>
      <c r="P81" s="64"/>
      <c r="Q81" s="65"/>
      <c r="R81" s="214"/>
      <c r="S81" s="214"/>
      <c r="T81" s="214"/>
      <c r="U81" s="214"/>
      <c r="V81" s="214"/>
      <c r="W81" s="214"/>
    </row>
    <row r="82" spans="1:23" s="43" customFormat="1" ht="15" thickBot="1">
      <c r="A82" s="66"/>
      <c r="B82" s="67" t="s">
        <v>49</v>
      </c>
      <c r="C82" s="67"/>
      <c r="D82" s="67"/>
      <c r="E82" s="259"/>
      <c r="F82" s="244"/>
      <c r="G82" s="68">
        <f>ROUND(SUM(G79:G81),0)</f>
        <v>0</v>
      </c>
      <c r="H82" s="281"/>
      <c r="I82" s="68">
        <f>ROUND(SUM(I79:I81),0)</f>
        <v>0</v>
      </c>
      <c r="J82" s="281"/>
      <c r="K82" s="68">
        <f>ROUND(SUM(K79:K81),0)</f>
        <v>0</v>
      </c>
      <c r="L82" s="281"/>
      <c r="M82" s="68">
        <f>ROUND(SUM(M79:M81),0)</f>
        <v>0</v>
      </c>
      <c r="N82" s="281"/>
      <c r="O82" s="68">
        <f>ROUND(SUM(O79:O81),0)</f>
        <v>0</v>
      </c>
      <c r="P82" s="69"/>
      <c r="Q82" s="70">
        <f>ROUND(SUM(G82:O82),0)</f>
        <v>0</v>
      </c>
      <c r="R82" s="220"/>
      <c r="S82" s="220"/>
      <c r="T82" s="220"/>
      <c r="U82" s="220"/>
      <c r="V82" s="220"/>
      <c r="W82" s="220"/>
    </row>
    <row r="83" spans="1:23">
      <c r="A83" s="71" t="s">
        <v>51</v>
      </c>
      <c r="B83" s="72"/>
      <c r="C83" s="72"/>
      <c r="D83" s="72"/>
      <c r="E83" s="17"/>
      <c r="F83" s="235"/>
      <c r="G83" s="73"/>
      <c r="H83" s="271"/>
      <c r="I83" s="73"/>
      <c r="J83" s="282"/>
      <c r="K83" s="74"/>
      <c r="L83" s="271"/>
      <c r="M83" s="73"/>
      <c r="N83" s="271"/>
      <c r="O83" s="73"/>
      <c r="P83" s="18"/>
      <c r="Q83" s="75"/>
      <c r="R83" s="214"/>
      <c r="S83" s="214"/>
      <c r="T83" s="214"/>
      <c r="U83" s="214"/>
      <c r="V83" s="214"/>
      <c r="W83" s="214"/>
    </row>
    <row r="84" spans="1:23">
      <c r="A84" s="76"/>
      <c r="B84" s="373" t="s">
        <v>2</v>
      </c>
      <c r="C84" s="373"/>
      <c r="D84" s="373"/>
      <c r="E84" s="87"/>
      <c r="F84" s="245"/>
      <c r="G84" s="143">
        <v>0</v>
      </c>
      <c r="H84" s="283"/>
      <c r="I84" s="143">
        <f>$G$84</f>
        <v>0</v>
      </c>
      <c r="J84" s="283"/>
      <c r="K84" s="143">
        <f>$G$84</f>
        <v>0</v>
      </c>
      <c r="L84" s="283"/>
      <c r="M84" s="143">
        <f>$G$84</f>
        <v>0</v>
      </c>
      <c r="N84" s="283"/>
      <c r="O84" s="143">
        <f>$G$84</f>
        <v>0</v>
      </c>
      <c r="P84" s="30"/>
      <c r="Q84" s="57"/>
      <c r="R84" s="214"/>
      <c r="S84" s="214"/>
      <c r="T84" s="214"/>
      <c r="U84" s="214"/>
      <c r="V84" s="214"/>
      <c r="W84" s="214"/>
    </row>
    <row r="85" spans="1:23">
      <c r="B85" s="370" t="s">
        <v>3</v>
      </c>
      <c r="C85" s="370"/>
      <c r="D85" s="370"/>
      <c r="E85" s="87"/>
      <c r="F85" s="237"/>
      <c r="G85" s="144">
        <v>0</v>
      </c>
      <c r="H85" s="277"/>
      <c r="I85" s="144">
        <f>$G$85</f>
        <v>0</v>
      </c>
      <c r="J85" s="277"/>
      <c r="K85" s="144">
        <f>$G$85</f>
        <v>0</v>
      </c>
      <c r="L85" s="277"/>
      <c r="M85" s="144">
        <f>$G$85</f>
        <v>0</v>
      </c>
      <c r="N85" s="277"/>
      <c r="O85" s="144">
        <f>$G$85</f>
        <v>0</v>
      </c>
      <c r="P85" s="30"/>
      <c r="Q85" s="57"/>
      <c r="R85" s="214"/>
      <c r="S85" s="214"/>
      <c r="T85" s="214"/>
      <c r="U85" s="214"/>
      <c r="V85" s="214"/>
      <c r="W85" s="214"/>
    </row>
    <row r="86" spans="1:23" s="43" customFormat="1" ht="15" thickBot="1">
      <c r="A86" s="77"/>
      <c r="B86" s="66" t="s">
        <v>49</v>
      </c>
      <c r="C86" s="66"/>
      <c r="D86" s="66"/>
      <c r="E86" s="78"/>
      <c r="F86" s="246"/>
      <c r="G86" s="79">
        <f>ROUND(SUM(G84:G85),0)</f>
        <v>0</v>
      </c>
      <c r="H86" s="284"/>
      <c r="I86" s="79">
        <f>ROUND(SUM(I84:I85),0)</f>
        <v>0</v>
      </c>
      <c r="J86" s="284"/>
      <c r="K86" s="79">
        <f>ROUND(SUM(K84:K85),0)</f>
        <v>0</v>
      </c>
      <c r="L86" s="284"/>
      <c r="M86" s="79">
        <f>ROUND(SUM(M84:M85),0)</f>
        <v>0</v>
      </c>
      <c r="N86" s="284"/>
      <c r="O86" s="79">
        <f>ROUND(SUM(O84:O85),0)</f>
        <v>0</v>
      </c>
      <c r="P86" s="59"/>
      <c r="Q86" s="80">
        <f>ROUND(SUM(G86:O86),0)</f>
        <v>0</v>
      </c>
      <c r="R86" s="220"/>
      <c r="S86" s="220"/>
      <c r="T86" s="220"/>
      <c r="U86" s="220"/>
      <c r="V86" s="220"/>
      <c r="W86" s="220"/>
    </row>
    <row r="87" spans="1:23" s="43" customFormat="1">
      <c r="A87" s="71" t="s">
        <v>63</v>
      </c>
      <c r="B87" s="72"/>
      <c r="C87" s="72"/>
      <c r="D87" s="72"/>
      <c r="E87" s="2"/>
      <c r="F87" s="235"/>
      <c r="G87" s="73"/>
      <c r="H87" s="271"/>
      <c r="I87" s="73"/>
      <c r="J87" s="282"/>
      <c r="K87" s="74"/>
      <c r="L87" s="271"/>
      <c r="M87" s="73"/>
      <c r="N87" s="271"/>
      <c r="O87" s="73"/>
      <c r="P87" s="18"/>
      <c r="Q87" s="75"/>
      <c r="R87" s="220"/>
      <c r="S87" s="220"/>
      <c r="T87" s="220"/>
      <c r="U87" s="220"/>
      <c r="V87" s="220"/>
      <c r="W87" s="220"/>
    </row>
    <row r="88" spans="1:23" s="85" customFormat="1">
      <c r="A88" s="81"/>
      <c r="B88" s="371" t="s">
        <v>32</v>
      </c>
      <c r="C88" s="371"/>
      <c r="D88" s="371"/>
      <c r="E88" s="260"/>
      <c r="F88" s="242"/>
      <c r="G88" s="145">
        <v>0</v>
      </c>
      <c r="H88" s="279"/>
      <c r="I88" s="145"/>
      <c r="J88" s="279"/>
      <c r="K88" s="145"/>
      <c r="L88" s="279"/>
      <c r="M88" s="145"/>
      <c r="N88" s="279"/>
      <c r="O88" s="145"/>
      <c r="P88" s="83"/>
      <c r="Q88" s="84"/>
      <c r="R88" s="222"/>
      <c r="S88" s="222"/>
      <c r="T88" s="222"/>
      <c r="U88" s="222"/>
      <c r="V88" s="222"/>
      <c r="W88" s="222"/>
    </row>
    <row r="89" spans="1:23" s="43" customFormat="1" ht="15" thickBot="1">
      <c r="A89" s="77"/>
      <c r="B89" s="77" t="s">
        <v>49</v>
      </c>
      <c r="C89" s="77"/>
      <c r="D89" s="77"/>
      <c r="E89" s="78"/>
      <c r="F89" s="247"/>
      <c r="G89" s="79">
        <f>ROUND(SUM(G88:G88),0)</f>
        <v>0</v>
      </c>
      <c r="H89" s="284"/>
      <c r="I89" s="79">
        <f>ROUND(SUM(I88:I88),0)</f>
        <v>0</v>
      </c>
      <c r="J89" s="284"/>
      <c r="K89" s="79">
        <f>ROUND(SUM(K88:K88),0)</f>
        <v>0</v>
      </c>
      <c r="L89" s="284"/>
      <c r="M89" s="79">
        <f>ROUND(SUM(M88:M88),0)</f>
        <v>0</v>
      </c>
      <c r="N89" s="284"/>
      <c r="O89" s="79">
        <f>ROUND(SUM(O88:O88),0)</f>
        <v>0</v>
      </c>
      <c r="P89" s="59"/>
      <c r="Q89" s="80">
        <f>ROUND(SUM(G89:O89),0)</f>
        <v>0</v>
      </c>
      <c r="R89" s="220"/>
      <c r="S89" s="220"/>
      <c r="T89" s="220"/>
      <c r="U89" s="220"/>
      <c r="V89" s="220"/>
      <c r="W89" s="220"/>
    </row>
    <row r="90" spans="1:23">
      <c r="A90" s="15" t="s">
        <v>52</v>
      </c>
      <c r="B90" s="16"/>
      <c r="C90" s="16"/>
      <c r="D90" s="16"/>
      <c r="F90" s="248"/>
      <c r="G90" s="74"/>
      <c r="H90" s="282"/>
      <c r="I90" s="74"/>
      <c r="J90" s="282"/>
      <c r="K90" s="74"/>
      <c r="L90" s="282"/>
      <c r="M90" s="74"/>
      <c r="N90" s="282"/>
      <c r="O90" s="74"/>
      <c r="P90" s="18"/>
      <c r="Q90" s="86"/>
      <c r="R90" s="214"/>
      <c r="S90" s="214"/>
      <c r="T90" s="214"/>
      <c r="U90" s="214"/>
      <c r="V90" s="214"/>
      <c r="W90" s="214"/>
    </row>
    <row r="91" spans="1:23">
      <c r="B91" s="5" t="s">
        <v>28</v>
      </c>
      <c r="E91" s="87"/>
      <c r="F91" s="237"/>
      <c r="G91" s="88"/>
      <c r="H91" s="277"/>
      <c r="I91" s="88"/>
      <c r="J91" s="277"/>
      <c r="K91" s="88"/>
      <c r="L91" s="277"/>
      <c r="M91" s="89"/>
      <c r="N91" s="277"/>
      <c r="O91" s="88"/>
      <c r="P91" s="56"/>
      <c r="Q91" s="57"/>
      <c r="R91" s="214"/>
      <c r="S91" s="214"/>
      <c r="T91" s="214"/>
      <c r="U91" s="214"/>
      <c r="V91" s="214"/>
      <c r="W91" s="214"/>
    </row>
    <row r="92" spans="1:23">
      <c r="B92" s="375" t="s">
        <v>32</v>
      </c>
      <c r="C92" s="375"/>
      <c r="D92" s="375"/>
      <c r="E92" s="87"/>
      <c r="F92" s="237"/>
      <c r="G92" s="146">
        <v>0</v>
      </c>
      <c r="H92" s="277"/>
      <c r="I92" s="146">
        <f>$G$92</f>
        <v>0</v>
      </c>
      <c r="J92" s="277"/>
      <c r="K92" s="146">
        <f>$G$92</f>
        <v>0</v>
      </c>
      <c r="L92" s="277"/>
      <c r="M92" s="146">
        <f>$G$92</f>
        <v>0</v>
      </c>
      <c r="N92" s="277"/>
      <c r="O92" s="146">
        <f>$G$92</f>
        <v>0</v>
      </c>
      <c r="P92" s="30"/>
      <c r="Q92" s="57"/>
      <c r="R92" s="214"/>
      <c r="S92" s="214"/>
      <c r="T92" s="214"/>
      <c r="U92" s="214"/>
      <c r="V92" s="214"/>
      <c r="W92" s="214"/>
    </row>
    <row r="93" spans="1:23">
      <c r="B93" s="375" t="s">
        <v>33</v>
      </c>
      <c r="C93" s="375"/>
      <c r="D93" s="375"/>
      <c r="E93" s="87"/>
      <c r="F93" s="237"/>
      <c r="G93" s="146">
        <v>0</v>
      </c>
      <c r="H93" s="277"/>
      <c r="I93" s="146">
        <f>$G$93</f>
        <v>0</v>
      </c>
      <c r="J93" s="277"/>
      <c r="K93" s="146">
        <f>$G$93</f>
        <v>0</v>
      </c>
      <c r="L93" s="277"/>
      <c r="M93" s="146">
        <f>$G$93</f>
        <v>0</v>
      </c>
      <c r="N93" s="277"/>
      <c r="O93" s="146">
        <f>$G$93</f>
        <v>0</v>
      </c>
      <c r="P93" s="30"/>
      <c r="Q93" s="57"/>
      <c r="R93" s="214"/>
      <c r="S93" s="214"/>
      <c r="T93" s="214"/>
      <c r="U93" s="214"/>
      <c r="V93" s="214"/>
      <c r="W93" s="214"/>
    </row>
    <row r="94" spans="1:23">
      <c r="B94" s="375" t="s">
        <v>34</v>
      </c>
      <c r="C94" s="375"/>
      <c r="D94" s="375"/>
      <c r="E94" s="87"/>
      <c r="F94" s="237"/>
      <c r="G94" s="146">
        <v>0</v>
      </c>
      <c r="H94" s="277"/>
      <c r="I94" s="146">
        <f>$G$94</f>
        <v>0</v>
      </c>
      <c r="J94" s="277"/>
      <c r="K94" s="146">
        <f>$G$94</f>
        <v>0</v>
      </c>
      <c r="L94" s="277"/>
      <c r="M94" s="146">
        <f>$G$94</f>
        <v>0</v>
      </c>
      <c r="N94" s="277"/>
      <c r="O94" s="146">
        <f>$G$94</f>
        <v>0</v>
      </c>
      <c r="P94" s="30"/>
      <c r="Q94" s="57"/>
      <c r="R94" s="214"/>
      <c r="S94" s="214"/>
      <c r="T94" s="214"/>
      <c r="U94" s="214"/>
      <c r="V94" s="214"/>
      <c r="W94" s="214"/>
    </row>
    <row r="95" spans="1:23">
      <c r="B95" s="375" t="s">
        <v>35</v>
      </c>
      <c r="C95" s="375"/>
      <c r="D95" s="375"/>
      <c r="E95" s="87"/>
      <c r="F95" s="237"/>
      <c r="G95" s="146">
        <v>0</v>
      </c>
      <c r="H95" s="277"/>
      <c r="I95" s="146">
        <f>$G$95</f>
        <v>0</v>
      </c>
      <c r="J95" s="277"/>
      <c r="K95" s="146">
        <f>$G$95</f>
        <v>0</v>
      </c>
      <c r="L95" s="277"/>
      <c r="M95" s="146">
        <f>$G$95</f>
        <v>0</v>
      </c>
      <c r="N95" s="277"/>
      <c r="O95" s="146">
        <f>$G$95</f>
        <v>0</v>
      </c>
      <c r="P95" s="30"/>
      <c r="Q95" s="57"/>
      <c r="R95" s="214"/>
      <c r="S95" s="214"/>
      <c r="T95" s="214"/>
      <c r="U95" s="214"/>
      <c r="V95" s="214"/>
      <c r="W95" s="214"/>
    </row>
    <row r="96" spans="1:23">
      <c r="B96" s="375" t="s">
        <v>36</v>
      </c>
      <c r="C96" s="375"/>
      <c r="D96" s="375"/>
      <c r="E96" s="87"/>
      <c r="F96" s="237"/>
      <c r="G96" s="144">
        <v>0</v>
      </c>
      <c r="H96" s="277"/>
      <c r="I96" s="144">
        <f>$G$96</f>
        <v>0</v>
      </c>
      <c r="J96" s="277"/>
      <c r="K96" s="144">
        <f>$G$96</f>
        <v>0</v>
      </c>
      <c r="L96" s="277"/>
      <c r="M96" s="144">
        <f>$G$96</f>
        <v>0</v>
      </c>
      <c r="N96" s="277"/>
      <c r="O96" s="144">
        <f>$G$96</f>
        <v>0</v>
      </c>
      <c r="P96" s="30"/>
      <c r="Q96" s="57"/>
      <c r="R96" s="214"/>
      <c r="S96" s="214"/>
      <c r="T96" s="214"/>
      <c r="U96" s="214"/>
      <c r="V96" s="214"/>
      <c r="W96" s="214"/>
    </row>
    <row r="97" spans="2:23" ht="15.5">
      <c r="B97" s="90" t="s">
        <v>6</v>
      </c>
      <c r="E97" s="87"/>
      <c r="F97" s="237"/>
      <c r="G97" s="91">
        <f>ROUND(SUM(G92:G96),0)</f>
        <v>0</v>
      </c>
      <c r="H97" s="285"/>
      <c r="I97" s="91">
        <f>ROUND(SUM(I92:I96),0)</f>
        <v>0</v>
      </c>
      <c r="J97" s="285"/>
      <c r="K97" s="91">
        <f>ROUND(SUM(K92:K96),0)</f>
        <v>0</v>
      </c>
      <c r="L97" s="285"/>
      <c r="M97" s="91">
        <f>ROUND(SUM(M92:M96),0)</f>
        <v>0</v>
      </c>
      <c r="N97" s="285"/>
      <c r="O97" s="91">
        <f>ROUND(SUM(O92:O96),0)</f>
        <v>0</v>
      </c>
      <c r="P97" s="92"/>
      <c r="Q97" s="93">
        <f>ROUND(SUM(G97:O97),0)</f>
        <v>0</v>
      </c>
      <c r="R97" s="214"/>
      <c r="S97" s="214"/>
      <c r="T97" s="214"/>
      <c r="U97" s="214"/>
      <c r="V97" s="214"/>
      <c r="W97" s="214"/>
    </row>
    <row r="98" spans="2:23" ht="9.65" customHeight="1">
      <c r="B98" s="90"/>
      <c r="E98" s="87"/>
      <c r="F98" s="237"/>
      <c r="G98" s="88"/>
      <c r="H98" s="277"/>
      <c r="I98" s="88"/>
      <c r="J98" s="277"/>
      <c r="K98" s="88"/>
      <c r="L98" s="277"/>
      <c r="M98" s="88"/>
      <c r="N98" s="277"/>
      <c r="O98" s="88"/>
      <c r="P98" s="30"/>
      <c r="Q98" s="57"/>
      <c r="R98" s="214"/>
      <c r="S98" s="214"/>
      <c r="T98" s="214"/>
      <c r="U98" s="214"/>
      <c r="V98" s="214"/>
      <c r="W98" s="214"/>
    </row>
    <row r="99" spans="2:23">
      <c r="B99" s="43" t="s">
        <v>129</v>
      </c>
      <c r="E99" s="87"/>
      <c r="F99" s="237"/>
      <c r="G99" s="88"/>
      <c r="H99" s="277"/>
      <c r="I99" s="88"/>
      <c r="J99" s="277"/>
      <c r="K99" s="88"/>
      <c r="L99" s="277"/>
      <c r="M99" s="88"/>
      <c r="N99" s="277"/>
      <c r="O99" s="88"/>
      <c r="P99" s="30"/>
      <c r="Q99" s="57"/>
      <c r="R99" s="214"/>
      <c r="S99" s="214"/>
      <c r="T99" s="214"/>
      <c r="U99" s="214"/>
      <c r="V99" s="214"/>
      <c r="W99" s="214"/>
    </row>
    <row r="100" spans="2:23" ht="15.5">
      <c r="B100" s="375" t="s">
        <v>32</v>
      </c>
      <c r="C100" s="375"/>
      <c r="D100" s="375"/>
      <c r="E100" s="87"/>
      <c r="F100" s="237"/>
      <c r="G100" s="147">
        <v>0</v>
      </c>
      <c r="H100" s="286"/>
      <c r="I100" s="147">
        <f>$G$100</f>
        <v>0</v>
      </c>
      <c r="J100" s="286"/>
      <c r="K100" s="147">
        <f>$G$100</f>
        <v>0</v>
      </c>
      <c r="L100" s="286"/>
      <c r="M100" s="147">
        <f>$G$100</f>
        <v>0</v>
      </c>
      <c r="N100" s="286"/>
      <c r="O100" s="147">
        <f>$G$100</f>
        <v>0</v>
      </c>
      <c r="P100" s="30"/>
      <c r="Q100" s="93">
        <f>ROUND(SUM(G100:P100),0)</f>
        <v>0</v>
      </c>
      <c r="R100" s="214"/>
      <c r="S100" s="214"/>
      <c r="T100" s="214"/>
      <c r="U100" s="214"/>
      <c r="V100" s="214"/>
      <c r="W100" s="214"/>
    </row>
    <row r="101" spans="2:23" ht="9.65" customHeight="1">
      <c r="E101" s="87"/>
      <c r="F101" s="237"/>
      <c r="G101" s="88"/>
      <c r="H101" s="277"/>
      <c r="I101" s="88"/>
      <c r="J101" s="277"/>
      <c r="K101" s="88"/>
      <c r="L101" s="277"/>
      <c r="M101" s="88"/>
      <c r="N101" s="277"/>
      <c r="O101" s="88"/>
      <c r="P101" s="30"/>
      <c r="Q101" s="57"/>
      <c r="R101" s="214"/>
      <c r="S101" s="214"/>
      <c r="T101" s="214"/>
      <c r="U101" s="214"/>
      <c r="V101" s="214"/>
      <c r="W101" s="214"/>
    </row>
    <row r="102" spans="2:23">
      <c r="B102" s="43" t="s">
        <v>29</v>
      </c>
      <c r="E102" s="87"/>
      <c r="F102" s="237"/>
      <c r="G102" s="88"/>
      <c r="H102" s="277"/>
      <c r="I102" s="88"/>
      <c r="J102" s="277"/>
      <c r="K102" s="88"/>
      <c r="L102" s="277"/>
      <c r="M102" s="88"/>
      <c r="N102" s="277"/>
      <c r="O102" s="88"/>
      <c r="P102" s="30"/>
      <c r="Q102" s="57"/>
      <c r="R102" s="214"/>
      <c r="S102" s="214"/>
      <c r="T102" s="214"/>
      <c r="U102" s="214"/>
      <c r="V102" s="214"/>
      <c r="W102" s="214"/>
    </row>
    <row r="103" spans="2:23">
      <c r="B103" s="375" t="s">
        <v>32</v>
      </c>
      <c r="C103" s="375"/>
      <c r="D103" s="375"/>
      <c r="E103" s="87"/>
      <c r="F103" s="237"/>
      <c r="G103" s="146">
        <v>0</v>
      </c>
      <c r="H103" s="286"/>
      <c r="I103" s="146">
        <f>$G$103</f>
        <v>0</v>
      </c>
      <c r="J103" s="286"/>
      <c r="K103" s="146">
        <f>$G$103</f>
        <v>0</v>
      </c>
      <c r="L103" s="286"/>
      <c r="M103" s="146">
        <f>$G$103</f>
        <v>0</v>
      </c>
      <c r="N103" s="286"/>
      <c r="O103" s="146">
        <f>$G$103</f>
        <v>0</v>
      </c>
      <c r="P103" s="30"/>
      <c r="Q103" s="57"/>
      <c r="R103" s="214"/>
      <c r="S103" s="214"/>
      <c r="T103" s="214"/>
      <c r="U103" s="214"/>
      <c r="V103" s="214"/>
      <c r="W103" s="214"/>
    </row>
    <row r="104" spans="2:23">
      <c r="B104" s="375" t="s">
        <v>33</v>
      </c>
      <c r="C104" s="375"/>
      <c r="D104" s="375"/>
      <c r="E104" s="87"/>
      <c r="F104" s="237"/>
      <c r="G104" s="146">
        <v>0</v>
      </c>
      <c r="H104" s="286"/>
      <c r="I104" s="146">
        <f>$G$104</f>
        <v>0</v>
      </c>
      <c r="J104" s="286"/>
      <c r="K104" s="146">
        <f>$G$104</f>
        <v>0</v>
      </c>
      <c r="L104" s="286"/>
      <c r="M104" s="146">
        <f>$G$104</f>
        <v>0</v>
      </c>
      <c r="N104" s="286"/>
      <c r="O104" s="146">
        <f>$G$104</f>
        <v>0</v>
      </c>
      <c r="P104" s="30"/>
      <c r="Q104" s="57"/>
      <c r="R104" s="214"/>
      <c r="S104" s="214"/>
      <c r="T104" s="214"/>
      <c r="U104" s="214"/>
      <c r="V104" s="214"/>
      <c r="W104" s="214"/>
    </row>
    <row r="105" spans="2:23">
      <c r="B105" s="375" t="s">
        <v>34</v>
      </c>
      <c r="C105" s="375"/>
      <c r="D105" s="375"/>
      <c r="E105" s="87"/>
      <c r="F105" s="237"/>
      <c r="G105" s="144">
        <v>0</v>
      </c>
      <c r="H105" s="286"/>
      <c r="I105" s="144">
        <f>$G$105</f>
        <v>0</v>
      </c>
      <c r="J105" s="286"/>
      <c r="K105" s="144">
        <f>$G$105</f>
        <v>0</v>
      </c>
      <c r="L105" s="286"/>
      <c r="M105" s="144">
        <f>$G$105</f>
        <v>0</v>
      </c>
      <c r="N105" s="286"/>
      <c r="O105" s="144">
        <f>$G$105</f>
        <v>0</v>
      </c>
      <c r="P105" s="30"/>
      <c r="Q105" s="57"/>
      <c r="R105" s="214"/>
      <c r="S105" s="214"/>
      <c r="T105" s="214"/>
      <c r="U105" s="214"/>
      <c r="V105" s="214"/>
      <c r="W105" s="214"/>
    </row>
    <row r="106" spans="2:23" ht="15.5">
      <c r="B106" s="90" t="s">
        <v>6</v>
      </c>
      <c r="E106" s="87"/>
      <c r="F106" s="237"/>
      <c r="G106" s="91">
        <f>ROUND(SUM(G102:G105),0)</f>
        <v>0</v>
      </c>
      <c r="H106" s="285"/>
      <c r="I106" s="91">
        <f>ROUND(SUM(I103:I105),0)</f>
        <v>0</v>
      </c>
      <c r="J106" s="285"/>
      <c r="K106" s="91">
        <f>ROUND(SUM(K103:K105),0)</f>
        <v>0</v>
      </c>
      <c r="L106" s="285"/>
      <c r="M106" s="91">
        <f>ROUND(SUM(M103:M105),0)</f>
        <v>0</v>
      </c>
      <c r="N106" s="285"/>
      <c r="O106" s="91">
        <f>ROUND(SUM(O103:O105),0)</f>
        <v>0</v>
      </c>
      <c r="P106" s="92"/>
      <c r="Q106" s="93">
        <f>ROUND(SUM(G106:O106),0)</f>
        <v>0</v>
      </c>
      <c r="R106" s="214"/>
      <c r="S106" s="214"/>
      <c r="T106" s="214"/>
      <c r="U106" s="214"/>
      <c r="V106" s="214"/>
      <c r="W106" s="214"/>
    </row>
    <row r="107" spans="2:23" ht="6" customHeight="1">
      <c r="B107" s="43"/>
      <c r="E107" s="87"/>
      <c r="F107" s="237"/>
      <c r="G107" s="88"/>
      <c r="H107" s="277"/>
      <c r="I107" s="88"/>
      <c r="J107" s="277"/>
      <c r="K107" s="88"/>
      <c r="L107" s="277"/>
      <c r="M107" s="88"/>
      <c r="N107" s="277"/>
      <c r="O107" s="88"/>
      <c r="P107" s="30"/>
      <c r="Q107" s="57"/>
      <c r="R107" s="214"/>
      <c r="S107" s="214"/>
      <c r="T107" s="214"/>
      <c r="U107" s="214"/>
      <c r="V107" s="214"/>
      <c r="W107" s="214"/>
    </row>
    <row r="108" spans="2:23">
      <c r="B108" s="43" t="s">
        <v>30</v>
      </c>
      <c r="E108" s="87"/>
      <c r="F108" s="237"/>
      <c r="G108" s="88"/>
      <c r="H108" s="277"/>
      <c r="I108" s="88"/>
      <c r="J108" s="277"/>
      <c r="K108" s="88"/>
      <c r="L108" s="277"/>
      <c r="M108" s="88"/>
      <c r="N108" s="277"/>
      <c r="O108" s="88"/>
      <c r="P108" s="30"/>
      <c r="Q108" s="57"/>
      <c r="R108" s="214"/>
      <c r="S108" s="214"/>
      <c r="T108" s="214"/>
      <c r="U108" s="214"/>
      <c r="V108" s="214"/>
      <c r="W108" s="214"/>
    </row>
    <row r="109" spans="2:23" s="94" customFormat="1" ht="15.5">
      <c r="B109" s="376" t="s">
        <v>32</v>
      </c>
      <c r="C109" s="376"/>
      <c r="D109" s="376"/>
      <c r="E109" s="260"/>
      <c r="F109" s="243"/>
      <c r="G109" s="148">
        <v>0</v>
      </c>
      <c r="H109" s="287"/>
      <c r="I109" s="148">
        <f>$G$109</f>
        <v>0</v>
      </c>
      <c r="J109" s="287"/>
      <c r="K109" s="148">
        <f>$G$109</f>
        <v>0</v>
      </c>
      <c r="L109" s="287"/>
      <c r="M109" s="148">
        <f>$G$109</f>
        <v>0</v>
      </c>
      <c r="N109" s="287"/>
      <c r="O109" s="148">
        <f>$G$109</f>
        <v>0</v>
      </c>
      <c r="P109" s="95"/>
      <c r="Q109" s="96">
        <f>ROUND(SUM(G109:P109),0)</f>
        <v>0</v>
      </c>
      <c r="R109" s="223"/>
      <c r="S109" s="223"/>
      <c r="T109" s="223"/>
      <c r="U109" s="223"/>
      <c r="V109" s="223"/>
      <c r="W109" s="223"/>
    </row>
    <row r="110" spans="2:23" s="94" customFormat="1" ht="9.65" customHeight="1">
      <c r="B110" s="97"/>
      <c r="C110" s="97"/>
      <c r="D110" s="97"/>
      <c r="E110" s="260"/>
      <c r="F110" s="243"/>
      <c r="G110" s="98"/>
      <c r="H110" s="287"/>
      <c r="I110" s="98"/>
      <c r="J110" s="287"/>
      <c r="K110" s="98"/>
      <c r="L110" s="287"/>
      <c r="M110" s="98"/>
      <c r="N110" s="287"/>
      <c r="O110" s="98"/>
      <c r="P110" s="99"/>
      <c r="Q110" s="100"/>
      <c r="R110" s="223"/>
      <c r="S110" s="223"/>
      <c r="T110" s="223"/>
      <c r="U110" s="223"/>
      <c r="V110" s="223"/>
      <c r="W110" s="223"/>
    </row>
    <row r="111" spans="2:23" s="94" customFormat="1" ht="15.5">
      <c r="B111" s="43" t="s">
        <v>64</v>
      </c>
      <c r="C111" s="97"/>
      <c r="D111" s="97"/>
      <c r="E111" s="260"/>
      <c r="F111" s="243"/>
      <c r="G111" s="98"/>
      <c r="H111" s="287"/>
      <c r="I111" s="98"/>
      <c r="J111" s="287"/>
      <c r="K111" s="98"/>
      <c r="L111" s="287"/>
      <c r="M111" s="98"/>
      <c r="N111" s="287"/>
      <c r="O111" s="98"/>
      <c r="P111" s="99"/>
      <c r="Q111" s="100"/>
      <c r="R111" s="223"/>
      <c r="S111" s="223"/>
      <c r="T111" s="223"/>
      <c r="U111" s="223"/>
      <c r="V111" s="223"/>
      <c r="W111" s="223"/>
    </row>
    <row r="112" spans="2:23" s="94" customFormat="1" ht="15.5">
      <c r="B112" s="376" t="s">
        <v>32</v>
      </c>
      <c r="C112" s="376"/>
      <c r="D112" s="376"/>
      <c r="E112" s="260"/>
      <c r="F112" s="243"/>
      <c r="G112" s="148">
        <v>0</v>
      </c>
      <c r="H112" s="287"/>
      <c r="I112" s="148">
        <f>$G$112</f>
        <v>0</v>
      </c>
      <c r="J112" s="287"/>
      <c r="K112" s="148">
        <f>$G$112</f>
        <v>0</v>
      </c>
      <c r="L112" s="287"/>
      <c r="M112" s="148">
        <f>$G$112</f>
        <v>0</v>
      </c>
      <c r="N112" s="287"/>
      <c r="O112" s="148">
        <f>$G$112</f>
        <v>0</v>
      </c>
      <c r="P112" s="95"/>
      <c r="Q112" s="96">
        <f>ROUND(SUM(G112:P112),0)</f>
        <v>0</v>
      </c>
      <c r="R112" s="223"/>
      <c r="S112" s="223"/>
      <c r="T112" s="223"/>
      <c r="U112" s="223"/>
      <c r="V112" s="223"/>
      <c r="W112" s="223"/>
    </row>
    <row r="113" spans="1:23" ht="6.65" customHeight="1">
      <c r="B113" s="43"/>
      <c r="E113" s="87"/>
      <c r="F113" s="237"/>
      <c r="G113" s="88"/>
      <c r="H113" s="277"/>
      <c r="I113" s="88"/>
      <c r="J113" s="277"/>
      <c r="K113" s="88"/>
      <c r="L113" s="277"/>
      <c r="M113" s="88"/>
      <c r="N113" s="277"/>
      <c r="O113" s="88"/>
      <c r="P113" s="30"/>
      <c r="Q113" s="57"/>
      <c r="R113" s="214"/>
      <c r="S113" s="214"/>
      <c r="T113" s="214"/>
      <c r="U113" s="214"/>
      <c r="V113" s="214"/>
      <c r="W113" s="214"/>
    </row>
    <row r="114" spans="1:23">
      <c r="B114" s="5" t="s">
        <v>31</v>
      </c>
      <c r="E114" s="87"/>
      <c r="F114" s="237"/>
      <c r="G114" s="88"/>
      <c r="H114" s="277"/>
      <c r="I114" s="88"/>
      <c r="J114" s="277"/>
      <c r="K114" s="88"/>
      <c r="L114" s="277"/>
      <c r="M114" s="88"/>
      <c r="N114" s="277"/>
      <c r="O114" s="88"/>
      <c r="P114" s="30"/>
      <c r="Q114" s="57"/>
      <c r="R114" s="214"/>
      <c r="S114" s="214"/>
      <c r="T114" s="214"/>
      <c r="U114" s="214"/>
      <c r="V114" s="214"/>
      <c r="W114" s="214"/>
    </row>
    <row r="115" spans="1:23">
      <c r="B115" s="375" t="s">
        <v>32</v>
      </c>
      <c r="C115" s="375"/>
      <c r="D115" s="375"/>
      <c r="E115" s="87"/>
      <c r="F115" s="237"/>
      <c r="G115" s="146">
        <v>0</v>
      </c>
      <c r="H115" s="286"/>
      <c r="I115" s="146">
        <f>$G$115</f>
        <v>0</v>
      </c>
      <c r="J115" s="286"/>
      <c r="K115" s="146">
        <f>$G$115</f>
        <v>0</v>
      </c>
      <c r="L115" s="286"/>
      <c r="M115" s="146">
        <f>$G$115</f>
        <v>0</v>
      </c>
      <c r="N115" s="286"/>
      <c r="O115" s="146">
        <f>$G$115</f>
        <v>0</v>
      </c>
      <c r="P115" s="30"/>
      <c r="Q115" s="57"/>
      <c r="R115" s="214"/>
      <c r="S115" s="214"/>
      <c r="T115" s="214"/>
      <c r="U115" s="214"/>
      <c r="V115" s="214"/>
      <c r="W115" s="214"/>
    </row>
    <row r="116" spans="1:23">
      <c r="B116" s="375" t="s">
        <v>33</v>
      </c>
      <c r="C116" s="375"/>
      <c r="D116" s="375"/>
      <c r="E116" s="87"/>
      <c r="F116" s="237"/>
      <c r="G116" s="146">
        <v>0</v>
      </c>
      <c r="H116" s="286"/>
      <c r="I116" s="146">
        <f>$G$116</f>
        <v>0</v>
      </c>
      <c r="J116" s="286"/>
      <c r="K116" s="146">
        <f>$G$116</f>
        <v>0</v>
      </c>
      <c r="L116" s="286"/>
      <c r="M116" s="146">
        <f>$G$116</f>
        <v>0</v>
      </c>
      <c r="N116" s="286"/>
      <c r="O116" s="146">
        <f>$G$116</f>
        <v>0</v>
      </c>
      <c r="P116" s="30"/>
      <c r="Q116" s="57"/>
      <c r="R116" s="214"/>
      <c r="S116" s="214"/>
      <c r="T116" s="214"/>
      <c r="U116" s="214"/>
      <c r="V116" s="214"/>
      <c r="W116" s="214"/>
    </row>
    <row r="117" spans="1:23">
      <c r="B117" s="375" t="s">
        <v>34</v>
      </c>
      <c r="C117" s="375"/>
      <c r="D117" s="375"/>
      <c r="E117" s="87"/>
      <c r="F117" s="237"/>
      <c r="G117" s="149">
        <v>0</v>
      </c>
      <c r="H117" s="277"/>
      <c r="I117" s="149">
        <f>$G$117</f>
        <v>0</v>
      </c>
      <c r="J117" s="286"/>
      <c r="K117" s="149">
        <f>$G$117</f>
        <v>0</v>
      </c>
      <c r="L117" s="286"/>
      <c r="M117" s="149">
        <f>$G$117</f>
        <v>0</v>
      </c>
      <c r="N117" s="286"/>
      <c r="O117" s="149">
        <f>$G$117</f>
        <v>0</v>
      </c>
      <c r="P117" s="56"/>
      <c r="Q117" s="57"/>
      <c r="R117" s="214"/>
      <c r="S117" s="214"/>
      <c r="T117" s="214"/>
      <c r="U117" s="214"/>
      <c r="V117" s="214"/>
      <c r="W117" s="214"/>
    </row>
    <row r="118" spans="1:23">
      <c r="B118" s="327" t="s">
        <v>35</v>
      </c>
      <c r="C118" s="328" t="s">
        <v>65</v>
      </c>
      <c r="D118" s="327"/>
      <c r="E118" s="261"/>
      <c r="F118" s="239"/>
      <c r="G118" s="141">
        <v>0</v>
      </c>
      <c r="H118" s="287"/>
      <c r="I118" s="141">
        <f>$G$118</f>
        <v>0</v>
      </c>
      <c r="J118" s="287"/>
      <c r="K118" s="141">
        <f>$G$118</f>
        <v>0</v>
      </c>
      <c r="L118" s="287"/>
      <c r="M118" s="141">
        <f>$G$118</f>
        <v>0</v>
      </c>
      <c r="N118" s="287"/>
      <c r="O118" s="141">
        <f>$G$118</f>
        <v>0</v>
      </c>
      <c r="P118" s="64"/>
      <c r="Q118" s="65"/>
      <c r="R118" s="214"/>
      <c r="S118" s="214"/>
      <c r="T118" s="214"/>
      <c r="U118" s="214"/>
      <c r="V118" s="214"/>
      <c r="W118" s="214"/>
    </row>
    <row r="119" spans="1:23">
      <c r="B119" s="327" t="s">
        <v>36</v>
      </c>
      <c r="C119" s="328" t="s">
        <v>65</v>
      </c>
      <c r="D119" s="327"/>
      <c r="E119" s="261"/>
      <c r="F119" s="239"/>
      <c r="G119" s="141">
        <v>0</v>
      </c>
      <c r="H119" s="287"/>
      <c r="I119" s="141">
        <f>$G$119</f>
        <v>0</v>
      </c>
      <c r="J119" s="287"/>
      <c r="K119" s="141">
        <f>$G$119</f>
        <v>0</v>
      </c>
      <c r="L119" s="287"/>
      <c r="M119" s="141">
        <f>$G$119</f>
        <v>0</v>
      </c>
      <c r="N119" s="287"/>
      <c r="O119" s="141">
        <f>$G$119</f>
        <v>0</v>
      </c>
      <c r="P119" s="64"/>
      <c r="Q119" s="65"/>
      <c r="R119" s="214"/>
      <c r="S119" s="214"/>
      <c r="T119" s="214"/>
      <c r="U119" s="214"/>
      <c r="V119" s="214"/>
      <c r="W119" s="214"/>
    </row>
    <row r="120" spans="1:23">
      <c r="B120" s="327" t="s">
        <v>66</v>
      </c>
      <c r="C120" s="328" t="s">
        <v>65</v>
      </c>
      <c r="D120" s="327"/>
      <c r="E120" s="261"/>
      <c r="F120" s="239"/>
      <c r="G120" s="142">
        <v>0</v>
      </c>
      <c r="H120" s="287"/>
      <c r="I120" s="142">
        <f>$G$120</f>
        <v>0</v>
      </c>
      <c r="J120" s="287"/>
      <c r="K120" s="142">
        <f>$G$120</f>
        <v>0</v>
      </c>
      <c r="L120" s="287"/>
      <c r="M120" s="142">
        <f>$G$120</f>
        <v>0</v>
      </c>
      <c r="N120" s="287"/>
      <c r="O120" s="142">
        <f>$G$120</f>
        <v>0</v>
      </c>
      <c r="P120" s="64"/>
      <c r="Q120" s="65"/>
      <c r="R120" s="214"/>
      <c r="S120" s="214"/>
      <c r="T120" s="214"/>
      <c r="U120" s="214"/>
      <c r="V120" s="214"/>
      <c r="W120" s="214"/>
    </row>
    <row r="121" spans="1:23">
      <c r="B121" s="90" t="s">
        <v>6</v>
      </c>
      <c r="C121" s="101"/>
      <c r="D121" s="102"/>
      <c r="E121" s="261"/>
      <c r="F121" s="239"/>
      <c r="G121" s="91">
        <f>ROUND(SUM(G115:G120),0)</f>
        <v>0</v>
      </c>
      <c r="H121" s="288"/>
      <c r="I121" s="104">
        <f>ROUND(SUM(I115:I120),0)</f>
        <v>0</v>
      </c>
      <c r="J121" s="288"/>
      <c r="K121" s="104">
        <f>ROUND(SUM(K115:K120),0)</f>
        <v>0</v>
      </c>
      <c r="L121" s="288"/>
      <c r="M121" s="104">
        <f>ROUND(SUM(M115:M120),0)</f>
        <v>0</v>
      </c>
      <c r="N121" s="288"/>
      <c r="O121" s="104">
        <f>ROUND(SUM(O115:O120),0)</f>
        <v>0</v>
      </c>
      <c r="P121" s="103"/>
      <c r="Q121" s="103">
        <f>ROUND(SUM(G121:P121),0)</f>
        <v>0</v>
      </c>
      <c r="R121" s="214"/>
      <c r="S121" s="214"/>
      <c r="T121" s="214"/>
      <c r="U121" s="214"/>
      <c r="V121" s="214"/>
      <c r="W121" s="214"/>
    </row>
    <row r="122" spans="1:23" s="43" customFormat="1" ht="20.399999999999999" customHeight="1">
      <c r="B122" s="105" t="s">
        <v>62</v>
      </c>
      <c r="C122" s="105"/>
      <c r="D122" s="105"/>
      <c r="E122" s="62"/>
      <c r="F122" s="243"/>
      <c r="G122" s="106">
        <f>G109+G112+SUM(G118:G120)</f>
        <v>0</v>
      </c>
      <c r="H122" s="280"/>
      <c r="I122" s="106">
        <f>I109+I112+(SUM(I118:I120))</f>
        <v>0</v>
      </c>
      <c r="J122" s="280"/>
      <c r="K122" s="106">
        <f>K109+K112+(SUM(K118:K120))</f>
        <v>0</v>
      </c>
      <c r="L122" s="280"/>
      <c r="M122" s="106">
        <f>M109+M112+(SUM(M118:M120))</f>
        <v>0</v>
      </c>
      <c r="N122" s="280"/>
      <c r="O122" s="106">
        <f>O109+O112+(SUM(O118:O120))</f>
        <v>0</v>
      </c>
      <c r="P122" s="107"/>
      <c r="Q122" s="96">
        <f>ROUND(SUM(G122:O122),0)</f>
        <v>0</v>
      </c>
      <c r="R122" s="220"/>
      <c r="S122" s="220"/>
      <c r="T122" s="220"/>
      <c r="U122" s="220"/>
      <c r="V122" s="220"/>
      <c r="W122" s="220"/>
    </row>
    <row r="123" spans="1:23" s="43" customFormat="1" ht="18.649999999999999" customHeight="1" thickBot="1">
      <c r="A123" s="77"/>
      <c r="B123" s="77" t="s">
        <v>49</v>
      </c>
      <c r="C123" s="77"/>
      <c r="D123" s="77"/>
      <c r="E123" s="78"/>
      <c r="F123" s="249"/>
      <c r="G123" s="108">
        <f>ROUND(G97+G106+G121+G112+G100+G109,0)</f>
        <v>0</v>
      </c>
      <c r="H123" s="275"/>
      <c r="I123" s="108">
        <f>ROUND(I97+I100+I106+I109+I121+I112,0)</f>
        <v>0</v>
      </c>
      <c r="J123" s="275"/>
      <c r="K123" s="108">
        <f>ROUND(K97+K100+K106+K109+K121+K112,0)</f>
        <v>0</v>
      </c>
      <c r="L123" s="275"/>
      <c r="M123" s="108">
        <f>ROUND(M97+M100+M106+M109+M121+M112,0)</f>
        <v>0</v>
      </c>
      <c r="N123" s="275"/>
      <c r="O123" s="108">
        <f>ROUND(O97+O100+O106+O109+O121+O112,0)</f>
        <v>0</v>
      </c>
      <c r="P123" s="109"/>
      <c r="Q123" s="110">
        <f>ROUND(SUM(G123:P123),0)</f>
        <v>0</v>
      </c>
      <c r="R123" s="220"/>
      <c r="S123" s="220"/>
      <c r="T123" s="220"/>
      <c r="U123" s="220"/>
      <c r="V123" s="220"/>
      <c r="W123" s="220"/>
    </row>
    <row r="124" spans="1:23">
      <c r="A124" s="15" t="s">
        <v>44</v>
      </c>
      <c r="B124" s="16"/>
      <c r="C124" s="16"/>
      <c r="D124" s="16"/>
      <c r="F124" s="248"/>
      <c r="G124" s="73"/>
      <c r="H124" s="271"/>
      <c r="I124" s="73"/>
      <c r="J124" s="271"/>
      <c r="K124" s="73"/>
      <c r="L124" s="271"/>
      <c r="M124" s="73"/>
      <c r="N124" s="271"/>
      <c r="O124" s="73"/>
      <c r="P124" s="18"/>
      <c r="Q124" s="75"/>
      <c r="R124" s="214"/>
      <c r="S124" s="214"/>
      <c r="T124" s="214"/>
      <c r="U124" s="214"/>
      <c r="V124" s="214"/>
      <c r="W124" s="214"/>
    </row>
    <row r="125" spans="1:23">
      <c r="A125" s="5"/>
      <c r="B125" s="329" t="s">
        <v>54</v>
      </c>
      <c r="C125" s="1" t="s">
        <v>60</v>
      </c>
      <c r="E125" s="87"/>
      <c r="G125" s="311">
        <v>0</v>
      </c>
      <c r="H125" s="289"/>
      <c r="I125" s="311"/>
      <c r="J125" s="289"/>
      <c r="K125" s="311"/>
      <c r="L125" s="289"/>
      <c r="M125" s="311"/>
      <c r="N125" s="289"/>
      <c r="O125" s="311"/>
      <c r="P125" s="30"/>
      <c r="Q125" s="227"/>
      <c r="R125" s="214"/>
      <c r="S125" s="214"/>
      <c r="T125" s="214"/>
      <c r="U125" s="214"/>
      <c r="V125" s="214"/>
      <c r="W125" s="214"/>
    </row>
    <row r="126" spans="1:23">
      <c r="A126" s="5"/>
      <c r="C126" s="1" t="s">
        <v>89</v>
      </c>
      <c r="E126" s="87"/>
      <c r="G126" s="228">
        <v>0</v>
      </c>
      <c r="H126" s="290"/>
      <c r="I126" s="228"/>
      <c r="J126" s="290"/>
      <c r="K126" s="228"/>
      <c r="L126" s="290"/>
      <c r="M126" s="228"/>
      <c r="N126" s="290"/>
      <c r="O126" s="228"/>
      <c r="P126" s="30"/>
      <c r="Q126" s="57"/>
      <c r="R126" s="214"/>
      <c r="S126" s="214"/>
      <c r="T126" s="214"/>
      <c r="U126" s="214"/>
      <c r="V126" s="214"/>
      <c r="W126" s="214"/>
    </row>
    <row r="127" spans="1:23">
      <c r="C127" s="1" t="s">
        <v>90</v>
      </c>
      <c r="E127" s="87"/>
      <c r="F127" s="237"/>
      <c r="G127" s="325">
        <f>ROUND(G125+G126,0)</f>
        <v>0</v>
      </c>
      <c r="H127" s="291"/>
      <c r="I127" s="325">
        <f>ROUND(I125+I126,0)</f>
        <v>0</v>
      </c>
      <c r="J127" s="291"/>
      <c r="K127" s="325">
        <f>ROUND(K125+K126,0)</f>
        <v>0</v>
      </c>
      <c r="L127" s="291"/>
      <c r="M127" s="325">
        <f>ROUND(M125+M126,0)</f>
        <v>0</v>
      </c>
      <c r="N127" s="291"/>
      <c r="O127" s="325">
        <f>ROUND(O125+O126,0)</f>
        <v>0</v>
      </c>
      <c r="P127" s="58"/>
      <c r="Q127" s="111"/>
      <c r="R127" s="214"/>
      <c r="S127" s="214"/>
      <c r="T127" s="214"/>
      <c r="U127" s="214"/>
      <c r="V127" s="214"/>
      <c r="W127" s="214"/>
    </row>
    <row r="128" spans="1:23" ht="20.399999999999999" customHeight="1">
      <c r="B128" s="329" t="s">
        <v>67</v>
      </c>
      <c r="C128" s="1" t="s">
        <v>60</v>
      </c>
      <c r="E128" s="87"/>
      <c r="F128" s="237"/>
      <c r="G128" s="228"/>
      <c r="H128" s="286"/>
      <c r="I128" s="228"/>
      <c r="J128" s="286"/>
      <c r="K128" s="228"/>
      <c r="L128" s="286"/>
      <c r="M128" s="228"/>
      <c r="N128" s="286"/>
      <c r="O128" s="228"/>
      <c r="P128" s="39"/>
      <c r="Q128" s="111"/>
      <c r="R128" s="214"/>
      <c r="S128" s="214"/>
      <c r="T128" s="214"/>
      <c r="U128" s="214"/>
      <c r="V128" s="214"/>
      <c r="W128" s="214"/>
    </row>
    <row r="129" spans="2:23">
      <c r="C129" s="1" t="s">
        <v>89</v>
      </c>
      <c r="E129" s="87"/>
      <c r="F129" s="237"/>
      <c r="G129" s="228"/>
      <c r="H129" s="286"/>
      <c r="I129" s="228"/>
      <c r="J129" s="286"/>
      <c r="K129" s="228"/>
      <c r="L129" s="286"/>
      <c r="M129" s="228"/>
      <c r="N129" s="286"/>
      <c r="O129" s="228"/>
      <c r="P129" s="39"/>
      <c r="Q129" s="111"/>
      <c r="R129" s="214"/>
      <c r="S129" s="214"/>
      <c r="T129" s="214"/>
      <c r="U129" s="214"/>
      <c r="V129" s="214"/>
      <c r="W129" s="214"/>
    </row>
    <row r="130" spans="2:23">
      <c r="C130" s="1" t="s">
        <v>90</v>
      </c>
      <c r="E130" s="87"/>
      <c r="F130" s="237"/>
      <c r="G130" s="325">
        <f>ROUND(G128+G129,0)</f>
        <v>0</v>
      </c>
      <c r="H130" s="291"/>
      <c r="I130" s="325">
        <f>ROUND(I128+I129,0)</f>
        <v>0</v>
      </c>
      <c r="J130" s="291"/>
      <c r="K130" s="325">
        <f>ROUND(K128+K129,0)</f>
        <v>0</v>
      </c>
      <c r="L130" s="291"/>
      <c r="M130" s="325">
        <f>ROUND(M128+M129,0)</f>
        <v>0</v>
      </c>
      <c r="N130" s="291"/>
      <c r="O130" s="325">
        <f>ROUND(O128+O129,0)</f>
        <v>0</v>
      </c>
      <c r="P130" s="39"/>
      <c r="Q130" s="111"/>
      <c r="R130" s="214"/>
      <c r="S130" s="214"/>
      <c r="T130" s="214"/>
      <c r="U130" s="214"/>
      <c r="V130" s="214"/>
      <c r="W130" s="214"/>
    </row>
    <row r="131" spans="2:23" ht="20.399999999999999" customHeight="1">
      <c r="B131" s="329" t="s">
        <v>91</v>
      </c>
      <c r="C131" s="1" t="s">
        <v>60</v>
      </c>
      <c r="E131" s="87"/>
      <c r="F131" s="237"/>
      <c r="G131" s="228"/>
      <c r="H131" s="286"/>
      <c r="I131" s="228"/>
      <c r="J131" s="286"/>
      <c r="K131" s="228"/>
      <c r="L131" s="286"/>
      <c r="M131" s="228"/>
      <c r="N131" s="286"/>
      <c r="O131" s="228"/>
      <c r="P131" s="39"/>
      <c r="Q131" s="111"/>
      <c r="R131" s="214"/>
      <c r="S131" s="214"/>
      <c r="T131" s="214"/>
      <c r="U131" s="214"/>
      <c r="V131" s="214"/>
      <c r="W131" s="214"/>
    </row>
    <row r="132" spans="2:23">
      <c r="C132" s="1" t="s">
        <v>89</v>
      </c>
      <c r="E132" s="87"/>
      <c r="F132" s="237"/>
      <c r="G132" s="228"/>
      <c r="H132" s="286"/>
      <c r="I132" s="228"/>
      <c r="J132" s="286"/>
      <c r="K132" s="228"/>
      <c r="L132" s="286"/>
      <c r="M132" s="228"/>
      <c r="N132" s="286"/>
      <c r="O132" s="228"/>
      <c r="P132" s="39"/>
      <c r="Q132" s="111"/>
      <c r="R132" s="214"/>
      <c r="S132" s="214"/>
      <c r="T132" s="214"/>
      <c r="U132" s="214"/>
      <c r="V132" s="214"/>
      <c r="W132" s="214"/>
    </row>
    <row r="133" spans="2:23">
      <c r="C133" s="1" t="s">
        <v>90</v>
      </c>
      <c r="E133" s="87"/>
      <c r="F133" s="237"/>
      <c r="G133" s="325">
        <f>ROUND(G131+G132,0)</f>
        <v>0</v>
      </c>
      <c r="H133" s="291"/>
      <c r="I133" s="325">
        <f>ROUND(I131+I132,0)</f>
        <v>0</v>
      </c>
      <c r="J133" s="291"/>
      <c r="K133" s="325">
        <f>ROUND(K131+K132,0)</f>
        <v>0</v>
      </c>
      <c r="L133" s="291"/>
      <c r="M133" s="325">
        <f>ROUND(M131+M132,0)</f>
        <v>0</v>
      </c>
      <c r="N133" s="291"/>
      <c r="O133" s="325">
        <f>ROUND(O131+O132,0)</f>
        <v>0</v>
      </c>
      <c r="P133" s="39"/>
      <c r="Q133" s="111"/>
      <c r="R133" s="214"/>
      <c r="S133" s="214"/>
      <c r="T133" s="214"/>
      <c r="U133" s="214"/>
      <c r="V133" s="214"/>
      <c r="W133" s="214"/>
    </row>
    <row r="134" spans="2:23" ht="20.399999999999999" customHeight="1">
      <c r="B134" s="329" t="s">
        <v>56</v>
      </c>
      <c r="C134" s="1" t="s">
        <v>60</v>
      </c>
      <c r="E134" s="87"/>
      <c r="F134" s="237"/>
      <c r="G134" s="228"/>
      <c r="H134" s="286"/>
      <c r="I134" s="228"/>
      <c r="J134" s="286"/>
      <c r="K134" s="228"/>
      <c r="L134" s="286"/>
      <c r="M134" s="228"/>
      <c r="N134" s="286"/>
      <c r="O134" s="228"/>
      <c r="P134" s="39"/>
      <c r="Q134" s="111"/>
      <c r="R134" s="214"/>
      <c r="S134" s="214"/>
      <c r="T134" s="214"/>
      <c r="U134" s="214"/>
      <c r="V134" s="214"/>
      <c r="W134" s="214"/>
    </row>
    <row r="135" spans="2:23">
      <c r="C135" s="1" t="s">
        <v>89</v>
      </c>
      <c r="E135" s="87"/>
      <c r="F135" s="237"/>
      <c r="G135" s="228"/>
      <c r="H135" s="286"/>
      <c r="I135" s="228"/>
      <c r="J135" s="286"/>
      <c r="K135" s="228"/>
      <c r="L135" s="286"/>
      <c r="M135" s="228"/>
      <c r="N135" s="286"/>
      <c r="O135" s="228"/>
      <c r="P135" s="39"/>
      <c r="Q135" s="111"/>
      <c r="R135" s="214"/>
      <c r="S135" s="214"/>
      <c r="T135" s="214"/>
      <c r="U135" s="214"/>
      <c r="V135" s="214"/>
      <c r="W135" s="214"/>
    </row>
    <row r="136" spans="2:23">
      <c r="C136" s="1" t="s">
        <v>90</v>
      </c>
      <c r="E136" s="87"/>
      <c r="F136" s="237"/>
      <c r="G136" s="325">
        <f>ROUND(G134+G135,0)</f>
        <v>0</v>
      </c>
      <c r="H136" s="291"/>
      <c r="I136" s="325">
        <f>ROUND(I134+I135,0)</f>
        <v>0</v>
      </c>
      <c r="J136" s="291"/>
      <c r="K136" s="325">
        <f>ROUND(K134+K135,0)</f>
        <v>0</v>
      </c>
      <c r="L136" s="291"/>
      <c r="M136" s="325">
        <f>ROUND(M134+M135,0)</f>
        <v>0</v>
      </c>
      <c r="N136" s="291"/>
      <c r="O136" s="325">
        <f>ROUND(O134+O135,0)</f>
        <v>0</v>
      </c>
      <c r="P136" s="39"/>
      <c r="Q136" s="111"/>
      <c r="R136" s="214"/>
      <c r="S136" s="214"/>
      <c r="T136" s="214"/>
      <c r="U136" s="214"/>
      <c r="V136" s="214"/>
      <c r="W136" s="214"/>
    </row>
    <row r="137" spans="2:23" ht="20.399999999999999" customHeight="1">
      <c r="B137" s="329" t="s">
        <v>86</v>
      </c>
      <c r="C137" s="1" t="s">
        <v>60</v>
      </c>
      <c r="E137" s="87"/>
      <c r="F137" s="237"/>
      <c r="G137" s="228"/>
      <c r="H137" s="286"/>
      <c r="I137" s="228"/>
      <c r="J137" s="286"/>
      <c r="K137" s="228"/>
      <c r="L137" s="286"/>
      <c r="M137" s="228"/>
      <c r="N137" s="286"/>
      <c r="O137" s="228"/>
      <c r="P137" s="39"/>
      <c r="Q137" s="111"/>
      <c r="R137" s="214"/>
      <c r="S137" s="214"/>
      <c r="T137" s="214"/>
      <c r="U137" s="214"/>
      <c r="V137" s="214"/>
      <c r="W137" s="214"/>
    </row>
    <row r="138" spans="2:23">
      <c r="C138" s="1" t="s">
        <v>89</v>
      </c>
      <c r="E138" s="87"/>
      <c r="F138" s="237"/>
      <c r="G138" s="228"/>
      <c r="H138" s="286"/>
      <c r="I138" s="228"/>
      <c r="J138" s="286"/>
      <c r="K138" s="228"/>
      <c r="L138" s="286"/>
      <c r="M138" s="228"/>
      <c r="N138" s="286"/>
      <c r="O138" s="228"/>
      <c r="P138" s="39"/>
      <c r="Q138" s="111"/>
      <c r="R138" s="214"/>
      <c r="S138" s="214"/>
      <c r="T138" s="214"/>
      <c r="U138" s="214"/>
      <c r="V138" s="214"/>
      <c r="W138" s="214"/>
    </row>
    <row r="139" spans="2:23">
      <c r="C139" s="1" t="s">
        <v>90</v>
      </c>
      <c r="E139" s="87"/>
      <c r="F139" s="237"/>
      <c r="G139" s="326">
        <f>ROUND(G137+G138,0)</f>
        <v>0</v>
      </c>
      <c r="H139" s="291"/>
      <c r="I139" s="326">
        <f>ROUND(I137+I138,0)</f>
        <v>0</v>
      </c>
      <c r="J139" s="291"/>
      <c r="K139" s="326">
        <f>ROUND(K137+K138,0)</f>
        <v>0</v>
      </c>
      <c r="L139" s="291"/>
      <c r="M139" s="326">
        <f>ROUND(M137+M138,0)</f>
        <v>0</v>
      </c>
      <c r="N139" s="291"/>
      <c r="O139" s="326">
        <f>ROUND(O137+O138,0)</f>
        <v>0</v>
      </c>
      <c r="P139" s="39"/>
      <c r="Q139" s="111"/>
      <c r="R139" s="214"/>
      <c r="S139" s="214"/>
      <c r="T139" s="214"/>
      <c r="U139" s="214"/>
      <c r="V139" s="214"/>
      <c r="W139" s="214"/>
    </row>
    <row r="140" spans="2:23" ht="18.649999999999999" customHeight="1">
      <c r="B140" s="229" t="s">
        <v>94</v>
      </c>
      <c r="E140" s="87"/>
      <c r="F140" s="237"/>
      <c r="G140" s="230">
        <f>ROUND(G125+G128+G131+G134+G137,0)</f>
        <v>0</v>
      </c>
      <c r="H140" s="292"/>
      <c r="I140" s="230">
        <f>ROUND(I125+I128+I131+I134+I137,0)</f>
        <v>0</v>
      </c>
      <c r="J140" s="292"/>
      <c r="K140" s="230">
        <f>ROUND(K125+K128+K131+K134+K137,0)</f>
        <v>0</v>
      </c>
      <c r="L140" s="292"/>
      <c r="M140" s="230">
        <f>ROUND(M125+M128+M131+M134+M137,0)</f>
        <v>0</v>
      </c>
      <c r="N140" s="292"/>
      <c r="O140" s="230">
        <f>ROUND(O125+O128+O131+O134+O137,0)</f>
        <v>0</v>
      </c>
      <c r="P140" s="231"/>
      <c r="Q140" s="231">
        <f>ROUND(G140+I140+K140+M140+O140,0)</f>
        <v>0</v>
      </c>
      <c r="R140" s="214"/>
      <c r="S140" s="214"/>
      <c r="T140" s="214"/>
      <c r="U140" s="214"/>
      <c r="V140" s="214"/>
      <c r="W140" s="214"/>
    </row>
    <row r="141" spans="2:23" hidden="1">
      <c r="B141" s="150" t="s">
        <v>54</v>
      </c>
      <c r="C141" s="112" t="s">
        <v>57</v>
      </c>
      <c r="D141" s="113"/>
      <c r="E141" s="260"/>
      <c r="F141" s="243"/>
      <c r="G141" s="226">
        <f>IF((G127+I127+K127+M127+O127)&gt;=25000,IF(G127&gt;=25000,G127-25000,0),0)</f>
        <v>0</v>
      </c>
      <c r="H141" s="287"/>
      <c r="I141" s="226">
        <f>IF((G127+I127+K127+M127+O127)&gt;=25000,IF((G127+I127)&gt;=25000,(G127+I127)-25000-G141,0),0)</f>
        <v>0</v>
      </c>
      <c r="J141" s="287"/>
      <c r="K141" s="226">
        <f>IF((G127+I127+K127+M127+O127)&gt;=25000,IF((G127+I127+K127)&gt;=25000,(G127+I127+K127)-25000-I141-G141,0),0)</f>
        <v>0</v>
      </c>
      <c r="L141" s="287"/>
      <c r="M141" s="226">
        <f>IF((G127+I127+K127+M127+O127)&gt;=25000,IF((G127+I127+K127+M127)&gt;=25000,(G127+I127+K127+M127)-25000-I141-G141-K141,0),0)</f>
        <v>0</v>
      </c>
      <c r="N141" s="287"/>
      <c r="O141" s="226">
        <f>IF((G127+I127+K127+M127+O127)&gt;=25000,IF((G127+I127+K127+M127+O127)&gt;=25000,(G127+I127+K127+M127+O127)-25000-I141-G141-K141-M141,0),0)</f>
        <v>0</v>
      </c>
      <c r="P141" s="114"/>
      <c r="Q141" s="115"/>
      <c r="R141" s="214"/>
      <c r="S141" s="214"/>
      <c r="T141" s="214"/>
      <c r="U141" s="214"/>
      <c r="V141" s="214"/>
      <c r="W141" s="214"/>
    </row>
    <row r="142" spans="2:23" hidden="1">
      <c r="B142" s="150" t="s">
        <v>67</v>
      </c>
      <c r="C142" s="112" t="s">
        <v>57</v>
      </c>
      <c r="D142" s="113"/>
      <c r="E142" s="260"/>
      <c r="F142" s="243"/>
      <c r="G142" s="226">
        <f>IF((G130+I130+K130+M130+O130)&gt;=25000,IF(G130&gt;=25000,G130-25000,0),0)</f>
        <v>0</v>
      </c>
      <c r="H142" s="287"/>
      <c r="I142" s="226">
        <f>IF((G130+I130+K130+M130+O130)&gt;=25000,IF((G130+I130)&gt;=25000,(G130+I130)-25000-G142,0),0)</f>
        <v>0</v>
      </c>
      <c r="J142" s="287"/>
      <c r="K142" s="226">
        <f>IF((G130+I130+K130+M130+O130)&gt;=25000,IF((G130+I130+K130)&gt;=25000,(G130+I130+K130)-25000-I142-G142,0),0)</f>
        <v>0</v>
      </c>
      <c r="L142" s="287"/>
      <c r="M142" s="226">
        <f>IF((G130+I130+K130+M130+O130)&gt;=25000,IF((G130+I130+K130+M130)&gt;=25000,(G130+I130+K130+M130)-25000-I142-G142-K142,0),0)</f>
        <v>0</v>
      </c>
      <c r="N142" s="287"/>
      <c r="O142" s="226">
        <f>IF((G130+I130+K130+M130+O130)&gt;=25000,IF((G130+I130+K130+M130+O130)&gt;=25000,(G130+I130+K130+M130+O130)-25000-I142-G142-K142-M142,0),0)</f>
        <v>0</v>
      </c>
      <c r="P142" s="114"/>
      <c r="Q142" s="115"/>
      <c r="R142" s="214"/>
      <c r="S142" s="214"/>
      <c r="T142" s="214"/>
      <c r="U142" s="214"/>
      <c r="V142" s="214"/>
      <c r="W142" s="214"/>
    </row>
    <row r="143" spans="2:23" hidden="1">
      <c r="B143" s="150" t="s">
        <v>55</v>
      </c>
      <c r="C143" s="112" t="s">
        <v>57</v>
      </c>
      <c r="D143" s="113"/>
      <c r="E143" s="260"/>
      <c r="F143" s="243"/>
      <c r="G143" s="226">
        <f>IF((G133+I133+K133+M133+O133)&gt;=25000,IF(G133&gt;=25000,G133-25000,0),0)</f>
        <v>0</v>
      </c>
      <c r="H143" s="287"/>
      <c r="I143" s="226">
        <f>IF((G133+I133+K133+M133+O133)&gt;=25000,IF((G133+I133)&gt;=25000,(G133+I133)-25000-G143,0),0)</f>
        <v>0</v>
      </c>
      <c r="J143" s="287"/>
      <c r="K143" s="226">
        <f>IF((G133+I133+K133+M133+O133)&gt;=25000,IF((G133+I133+K133)&gt;=25000,(G133+I133+K133)-25000-I143-G143,0),0)</f>
        <v>0</v>
      </c>
      <c r="L143" s="287"/>
      <c r="M143" s="226">
        <f>IF((G133+I133+K133+M133+O133)&gt;=25000,IF((G133+I133+K133+M133)&gt;=25000,(G133+I133+K133+M133)-25000-I143-G143-K143,0),0)</f>
        <v>0</v>
      </c>
      <c r="N143" s="287"/>
      <c r="O143" s="226">
        <f>IF((G133+I133+K133+M133+O133)&gt;=25000,IF((G133+I133+K133+M133+O133)&gt;=25000,(G133+I133+K133+M133+O133)-25000-I143-G143-K143-M143,0),0)</f>
        <v>0</v>
      </c>
      <c r="P143" s="114"/>
      <c r="Q143" s="115"/>
      <c r="R143" s="214"/>
      <c r="S143" s="214"/>
      <c r="T143" s="214"/>
      <c r="U143" s="214"/>
      <c r="V143" s="214"/>
      <c r="W143" s="214"/>
    </row>
    <row r="144" spans="2:23" hidden="1">
      <c r="B144" s="150" t="s">
        <v>56</v>
      </c>
      <c r="C144" s="112" t="s">
        <v>57</v>
      </c>
      <c r="D144" s="113"/>
      <c r="E144" s="260"/>
      <c r="F144" s="243"/>
      <c r="G144" s="226">
        <f>IF((G136+I136+K136+M136+O136)&gt;=25000,IF(G136&gt;=25000,G136-25000,0),0)</f>
        <v>0</v>
      </c>
      <c r="H144" s="287"/>
      <c r="I144" s="226">
        <f>IF((G136+I136+K136+M136+O136)&gt;=25000,IF((G136+I136)&gt;=25000,(G136+I136)-25000-G144,0),0)</f>
        <v>0</v>
      </c>
      <c r="J144" s="287"/>
      <c r="K144" s="226">
        <f>IF((G136+I136+K136+M136+O136)&gt;=25000,IF((G136+I136+K136)&gt;=25000,(G136+I136+K136)-25000-I144-G144,0),0)</f>
        <v>0</v>
      </c>
      <c r="L144" s="287"/>
      <c r="M144" s="226">
        <f>IF((G136+I136+K136+M136+O136)&gt;=25000,IF((G136+I136+K136+M136)&gt;=25000,(G136+I136+K136+M136)-25000-I144-G144-K144,0),0)</f>
        <v>0</v>
      </c>
      <c r="N144" s="287"/>
      <c r="O144" s="226">
        <f>IF((G136+I136+K136+M136+O136)&gt;=25000,IF((G136+I136+K136+M136+O136)&gt;=25000,(G136+I136+K136+M136+O136)-25000-I144-G144-K144-M144,0),0)</f>
        <v>0</v>
      </c>
      <c r="P144" s="114"/>
      <c r="Q144" s="115"/>
      <c r="R144" s="214"/>
      <c r="S144" s="214"/>
      <c r="T144" s="214"/>
      <c r="U144" s="214"/>
      <c r="V144" s="214"/>
      <c r="W144" s="214"/>
    </row>
    <row r="145" spans="1:23" hidden="1">
      <c r="B145" s="213" t="s">
        <v>86</v>
      </c>
      <c r="C145" s="112" t="s">
        <v>57</v>
      </c>
      <c r="D145" s="113"/>
      <c r="E145" s="260"/>
      <c r="F145" s="243"/>
      <c r="G145" s="226">
        <f>IF((G139+I139+K139+M139+O139)&gt;=25000,IF(G139&gt;=25000,G139-25000,0),0)</f>
        <v>0</v>
      </c>
      <c r="H145" s="287"/>
      <c r="I145" s="226">
        <f>IF((G139+I139+K139+M139+O139)&gt;=25000,IF((G139+I139)&gt;=25000,(G139+I139)-25000-G145,0),0)</f>
        <v>0</v>
      </c>
      <c r="J145" s="287"/>
      <c r="K145" s="226">
        <f>IF((G139+I139+K139+M139+O139)&gt;=25000,IF((G139+I139+K139)&gt;=25000,(G139+I139+K139)-25000-I145-G145,0),0)</f>
        <v>0</v>
      </c>
      <c r="L145" s="287"/>
      <c r="M145" s="226">
        <f>IF((G139+I139+K139+M139+O139)&gt;=25000,IF((G139+I139+K139+M139)&gt;=25000,(G139+I139+K139+M139)-25000-I145-G145-K145,0),0)</f>
        <v>0</v>
      </c>
      <c r="N145" s="287"/>
      <c r="O145" s="226">
        <f>IF((G139+I139+K139+M139+O139)&gt;=25000,IF((G139+I139+K139+M139+O139)&gt;=25000,(G139+I139+K139+M139+O139)-25000-I145-G145-K145-M145,0),0)</f>
        <v>0</v>
      </c>
      <c r="P145" s="114"/>
      <c r="Q145" s="115"/>
      <c r="R145" s="214"/>
      <c r="S145" s="214"/>
      <c r="T145" s="214"/>
      <c r="U145" s="214"/>
      <c r="V145" s="214"/>
      <c r="W145" s="214"/>
    </row>
    <row r="146" spans="1:23" ht="18" customHeight="1">
      <c r="B146" s="105" t="s">
        <v>93</v>
      </c>
      <c r="C146" s="112"/>
      <c r="E146" s="87"/>
      <c r="F146" s="237"/>
      <c r="G146" s="116">
        <f>ROUND(SUM(G141:G145),0)</f>
        <v>0</v>
      </c>
      <c r="H146" s="287"/>
      <c r="I146" s="116">
        <f>ROUND(SUM(I141:I145),0)</f>
        <v>0</v>
      </c>
      <c r="J146" s="287"/>
      <c r="K146" s="116">
        <f>ROUND(SUM(K141:K145),0)</f>
        <v>0</v>
      </c>
      <c r="L146" s="287"/>
      <c r="M146" s="116">
        <f>ROUND(SUM(M141:M145),0)</f>
        <v>0</v>
      </c>
      <c r="N146" s="287"/>
      <c r="O146" s="116">
        <f>ROUND(SUM(O141:O145),0)</f>
        <v>0</v>
      </c>
      <c r="P146" s="117"/>
      <c r="Q146" s="118">
        <f>ROUND(SUM(G146:O146),0)</f>
        <v>0</v>
      </c>
      <c r="R146" s="214"/>
      <c r="S146" s="214"/>
      <c r="T146" s="214"/>
      <c r="U146" s="214"/>
      <c r="V146" s="214"/>
      <c r="W146" s="214"/>
    </row>
    <row r="147" spans="1:23" ht="16" thickBot="1">
      <c r="B147" s="43" t="s">
        <v>92</v>
      </c>
      <c r="E147" s="87"/>
      <c r="F147" s="237"/>
      <c r="G147" s="91">
        <f>ROUND(G127+G130+G133+G136+G139,0)</f>
        <v>0</v>
      </c>
      <c r="H147" s="285"/>
      <c r="I147" s="91">
        <f>ROUND(I127+I130+I133+I136+I139,0)</f>
        <v>0</v>
      </c>
      <c r="J147" s="285"/>
      <c r="K147" s="91">
        <f>ROUND(K127+K130+K133+K136+K139,0)</f>
        <v>0</v>
      </c>
      <c r="L147" s="285"/>
      <c r="M147" s="91">
        <f>ROUND(M127+M130+M133+M136+M139,0)</f>
        <v>0</v>
      </c>
      <c r="N147" s="285"/>
      <c r="O147" s="91">
        <f>ROUND(O127+O130+O133+O136+O139,0)</f>
        <v>0</v>
      </c>
      <c r="P147" s="92"/>
      <c r="Q147" s="93">
        <f>ROUND(SUM(G147:O147),0)</f>
        <v>0</v>
      </c>
      <c r="R147" s="214"/>
      <c r="S147" s="214"/>
      <c r="T147" s="214"/>
      <c r="U147" s="214"/>
      <c r="V147" s="214"/>
      <c r="W147" s="214"/>
    </row>
    <row r="148" spans="1:23" ht="14.4" customHeight="1" thickBot="1">
      <c r="A148" s="15"/>
      <c r="B148" s="16"/>
      <c r="C148" s="16"/>
      <c r="D148" s="16"/>
      <c r="F148" s="248"/>
      <c r="G148" s="73"/>
      <c r="H148" s="271"/>
      <c r="I148" s="73"/>
      <c r="J148" s="271"/>
      <c r="K148" s="73"/>
      <c r="L148" s="271"/>
      <c r="M148" s="73"/>
      <c r="N148" s="271"/>
      <c r="O148" s="73"/>
      <c r="P148" s="18"/>
      <c r="Q148" s="75"/>
      <c r="R148" s="214"/>
      <c r="S148" s="214"/>
      <c r="T148" s="214"/>
      <c r="U148" s="214"/>
      <c r="V148" s="214"/>
      <c r="W148" s="214"/>
    </row>
    <row r="149" spans="1:23">
      <c r="A149" s="119" t="s">
        <v>16</v>
      </c>
      <c r="B149" s="72"/>
      <c r="C149" s="119"/>
      <c r="D149" s="262"/>
      <c r="E149" s="44"/>
      <c r="F149" s="250"/>
      <c r="G149" s="120">
        <f>ROUND(G76+G82+G86+G89+G123+G147,0)</f>
        <v>0</v>
      </c>
      <c r="H149" s="293"/>
      <c r="I149" s="120">
        <f>ROUND(I76+I82+I86+I89+I123+I147,0)</f>
        <v>0</v>
      </c>
      <c r="J149" s="293"/>
      <c r="K149" s="120">
        <f>ROUND(K76+K82+K86+K89+K123+K147,0)</f>
        <v>0</v>
      </c>
      <c r="L149" s="293"/>
      <c r="M149" s="120">
        <f>ROUND(M76+M82+M86+M89+M123+M147,0)</f>
        <v>0</v>
      </c>
      <c r="N149" s="293"/>
      <c r="O149" s="120">
        <f>ROUND(O76+O82+O86+O89+O123+O147,0)</f>
        <v>0</v>
      </c>
      <c r="P149" s="121"/>
      <c r="Q149" s="122">
        <f>ROUND(SUM(G149:P149),0)</f>
        <v>0</v>
      </c>
      <c r="R149" s="214"/>
      <c r="S149" s="214"/>
      <c r="T149" s="214"/>
      <c r="U149" s="214"/>
      <c r="V149" s="214"/>
      <c r="W149" s="214"/>
    </row>
    <row r="150" spans="1:23">
      <c r="A150" s="105" t="s">
        <v>95</v>
      </c>
      <c r="B150" s="113"/>
      <c r="C150" s="113"/>
      <c r="D150" s="263"/>
      <c r="E150" s="82"/>
      <c r="F150" s="243"/>
      <c r="G150" s="123">
        <f>ROUND(IF(G149-G82-G122-G146=G149,0,G149-G82-G122-G146),0)</f>
        <v>0</v>
      </c>
      <c r="H150" s="294"/>
      <c r="I150" s="123">
        <f>ROUND(IF(I149-I82-I122-I146=I149,0,I149-I82-I122-I146),0)</f>
        <v>0</v>
      </c>
      <c r="J150" s="294"/>
      <c r="K150" s="123">
        <f>ROUND(IF(K149-K82-K122-K146=K149,0,K149-K82-K122-K146),0)</f>
        <v>0</v>
      </c>
      <c r="L150" s="294"/>
      <c r="M150" s="123">
        <f>ROUND(IF(M149-M82-M122-M146=M149,0,M149-M82-M122-M146),0)</f>
        <v>0</v>
      </c>
      <c r="N150" s="294"/>
      <c r="O150" s="123">
        <f>ROUND(IF(O149-O82-O122-O146=O149,0,O149-O82-O122-O146),0)</f>
        <v>0</v>
      </c>
      <c r="P150" s="124"/>
      <c r="Q150" s="125">
        <f>ROUND(SUM(G150:P150),0)</f>
        <v>0</v>
      </c>
      <c r="R150" s="214"/>
      <c r="S150" s="214"/>
      <c r="T150" s="214"/>
      <c r="U150" s="214"/>
      <c r="V150" s="214"/>
      <c r="W150" s="214"/>
    </row>
    <row r="151" spans="1:23" ht="15" thickBot="1">
      <c r="A151" s="43" t="s">
        <v>37</v>
      </c>
      <c r="B151" s="126"/>
      <c r="C151" s="151">
        <f>$O$8</f>
        <v>0.71</v>
      </c>
      <c r="D151" s="264"/>
      <c r="E151" s="127"/>
      <c r="F151" s="251"/>
      <c r="G151" s="128">
        <f>ROUND(IF(G150=0,G149*C151,G150*C151),0)</f>
        <v>0</v>
      </c>
      <c r="H151" s="295"/>
      <c r="I151" s="128">
        <f>ROUND(IF(I150=0,I149*C151,I150*C151),0)</f>
        <v>0</v>
      </c>
      <c r="J151" s="295"/>
      <c r="K151" s="128">
        <f>ROUND(IF(K150=0,K149*C151,K150*C151),0)</f>
        <v>0</v>
      </c>
      <c r="L151" s="295"/>
      <c r="M151" s="128">
        <f>ROUND(IF(M150=0,M149*C151,M150*C151),0)</f>
        <v>0</v>
      </c>
      <c r="N151" s="295"/>
      <c r="O151" s="128">
        <f>ROUND(IF(O150=0,O149*C151,O150*C151),0)</f>
        <v>0</v>
      </c>
      <c r="P151" s="129"/>
      <c r="Q151" s="130">
        <f>ROUND(SUM(G151:O151),0)</f>
        <v>0</v>
      </c>
      <c r="R151" s="214"/>
      <c r="S151" s="214"/>
      <c r="T151" s="214"/>
      <c r="U151" s="214"/>
      <c r="V151" s="214"/>
      <c r="W151" s="214"/>
    </row>
    <row r="152" spans="1:23" ht="15" thickTop="1">
      <c r="A152" s="66" t="s">
        <v>53</v>
      </c>
      <c r="B152" s="66"/>
      <c r="C152" s="131"/>
      <c r="D152" s="265"/>
      <c r="F152" s="252"/>
      <c r="G152" s="132">
        <f>ROUND(G149+G151,0)</f>
        <v>0</v>
      </c>
      <c r="H152" s="296"/>
      <c r="I152" s="132">
        <f>ROUND(I149+I151,0)</f>
        <v>0</v>
      </c>
      <c r="J152" s="296"/>
      <c r="K152" s="132">
        <f>ROUND(K149+K151,0)</f>
        <v>0</v>
      </c>
      <c r="L152" s="296"/>
      <c r="M152" s="132">
        <f>ROUND(M149+M151,0)</f>
        <v>0</v>
      </c>
      <c r="N152" s="296"/>
      <c r="O152" s="132">
        <f>ROUND(O149+O151,0)</f>
        <v>0</v>
      </c>
      <c r="P152" s="133"/>
      <c r="Q152" s="134">
        <f>ROUND(Q149+Q151,0)</f>
        <v>0</v>
      </c>
      <c r="R152" s="214"/>
      <c r="S152" s="214"/>
      <c r="T152" s="214"/>
      <c r="U152" s="214"/>
      <c r="V152" s="214"/>
      <c r="W152" s="214"/>
    </row>
    <row r="153" spans="1:23">
      <c r="A153" s="43"/>
      <c r="B153" s="43"/>
      <c r="G153" s="135"/>
      <c r="H153" s="297"/>
      <c r="I153" s="135"/>
      <c r="J153" s="297"/>
      <c r="K153" s="135"/>
      <c r="L153" s="297"/>
      <c r="M153" s="135"/>
      <c r="N153" s="297"/>
      <c r="O153" s="135"/>
      <c r="P153" s="135"/>
      <c r="Q153" s="136"/>
    </row>
    <row r="154" spans="1:23">
      <c r="A154" s="361" t="s">
        <v>152</v>
      </c>
      <c r="B154" s="361"/>
      <c r="C154" s="361"/>
      <c r="D154" s="361"/>
      <c r="E154" s="362"/>
      <c r="F154" s="363"/>
      <c r="G154" s="362">
        <f>G76+G82+G86+G89+G123+G140</f>
        <v>0</v>
      </c>
      <c r="H154" s="364"/>
      <c r="I154" s="362">
        <f>I76+I82+I86+I89+I123+I140</f>
        <v>0</v>
      </c>
      <c r="J154" s="364"/>
      <c r="K154" s="362">
        <f>K76+K82+K86+K89+K123+K140</f>
        <v>0</v>
      </c>
      <c r="L154" s="364"/>
      <c r="M154" s="362">
        <f>M76+M82+M86+M89+M123+M140</f>
        <v>0</v>
      </c>
      <c r="N154" s="364"/>
      <c r="O154" s="362">
        <f>O76+O82+O86+O89+O123+O140</f>
        <v>0</v>
      </c>
      <c r="P154" s="362"/>
      <c r="Q154" s="362">
        <f>Q76+Q82+Q86+Q89+Q123+Q140</f>
        <v>0</v>
      </c>
    </row>
    <row r="155" spans="1:23">
      <c r="A155" s="214"/>
      <c r="B155" s="214"/>
      <c r="C155" s="214"/>
      <c r="D155" s="214"/>
      <c r="E155" s="215"/>
      <c r="F155" s="253"/>
      <c r="G155" s="215"/>
      <c r="H155" s="298"/>
      <c r="I155" s="215"/>
      <c r="J155" s="298"/>
      <c r="K155" s="215"/>
      <c r="L155" s="298"/>
      <c r="M155" s="215"/>
      <c r="N155" s="298"/>
      <c r="O155" s="215"/>
      <c r="P155" s="215"/>
      <c r="Q155" s="216"/>
    </row>
  </sheetData>
  <sheetProtection formatCells="0" selectLockedCells="1"/>
  <protectedRanges>
    <protectedRange password="92F0" sqref="A1:A1048576 B13:G1048576 B1:G11 H1:XFD1048576" name="Range1" securityDescriptor="O:WDG:WDD:(A;;CC;;;WD)(A;;CC;;;S-1-5-21-1292428093-879983540-839522115-21059)"/>
  </protectedRanges>
  <mergeCells count="61">
    <mergeCell ref="A1:Q1"/>
    <mergeCell ref="E9:G9"/>
    <mergeCell ref="E10:G10"/>
    <mergeCell ref="E8:G8"/>
    <mergeCell ref="B7:G7"/>
    <mergeCell ref="A2:Q2"/>
    <mergeCell ref="A4:B4"/>
    <mergeCell ref="A5:B5"/>
    <mergeCell ref="K4:P4"/>
    <mergeCell ref="K5:P5"/>
    <mergeCell ref="C4:F4"/>
    <mergeCell ref="C5:F5"/>
    <mergeCell ref="A6:B6"/>
    <mergeCell ref="I12:P14"/>
    <mergeCell ref="O7:P7"/>
    <mergeCell ref="O8:P8"/>
    <mergeCell ref="I7:N7"/>
    <mergeCell ref="K8:N8"/>
    <mergeCell ref="O9:P9"/>
    <mergeCell ref="B117:D117"/>
    <mergeCell ref="B112:D112"/>
    <mergeCell ref="B115:D115"/>
    <mergeCell ref="B94:D94"/>
    <mergeCell ref="B79:D79"/>
    <mergeCell ref="B116:D116"/>
    <mergeCell ref="B109:D109"/>
    <mergeCell ref="B96:D96"/>
    <mergeCell ref="B100:D100"/>
    <mergeCell ref="B103:D103"/>
    <mergeCell ref="B92:D92"/>
    <mergeCell ref="B93:D93"/>
    <mergeCell ref="B81:D81"/>
    <mergeCell ref="B104:D104"/>
    <mergeCell ref="B105:D105"/>
    <mergeCell ref="B95:D95"/>
    <mergeCell ref="B85:D85"/>
    <mergeCell ref="B88:D88"/>
    <mergeCell ref="B80:D80"/>
    <mergeCell ref="B84:D84"/>
    <mergeCell ref="C24:C25"/>
    <mergeCell ref="B64:B65"/>
    <mergeCell ref="C64:C65"/>
    <mergeCell ref="B52:B53"/>
    <mergeCell ref="C52:C53"/>
    <mergeCell ref="B58:B59"/>
    <mergeCell ref="C58:C59"/>
    <mergeCell ref="C19:C20"/>
    <mergeCell ref="C30:C31"/>
    <mergeCell ref="C36:C37"/>
    <mergeCell ref="C42:C43"/>
    <mergeCell ref="B24:B25"/>
    <mergeCell ref="B30:B31"/>
    <mergeCell ref="B36:B37"/>
    <mergeCell ref="B19:B20"/>
    <mergeCell ref="B42:B43"/>
    <mergeCell ref="R47:T48"/>
    <mergeCell ref="F15:G15"/>
    <mergeCell ref="H15:I15"/>
    <mergeCell ref="J15:K15"/>
    <mergeCell ref="L15:M15"/>
    <mergeCell ref="N15:O15"/>
  </mergeCells>
  <phoneticPr fontId="40" type="noConversion"/>
  <pageMargins left="0.17" right="0.17" top="0.17" bottom="0.17" header="0" footer="0"/>
  <pageSetup scale="65" fitToHeight="0" orientation="landscape" r:id="rId1"/>
  <headerFooter differentFirst="1" alignWithMargins="0">
    <oddFooter>&amp;Cv09172021</oddFooter>
    <firstHeader>&amp;R&amp;D</firstHeader>
  </headerFooter>
  <ignoredErrors>
    <ignoredError sqref="G122" formulaRange="1"/>
    <ignoredError sqref="I84:O85 I92:O96 I100:O105 I109:O114 B19 I116:O120 I115:L115 N115:O115 H141:O141 G143:O143 H142:O142 G145:O145 H144:O144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2"/>
  <sheetViews>
    <sheetView showGridLines="0" zoomScale="90" zoomScaleNormal="90" workbookViewId="0">
      <selection activeCell="M7" sqref="M7"/>
    </sheetView>
  </sheetViews>
  <sheetFormatPr defaultColWidth="9.08984375" defaultRowHeight="14.5"/>
  <cols>
    <col min="1" max="1" width="2" style="155" customWidth="1"/>
    <col min="2" max="2" width="17.36328125" style="1" customWidth="1"/>
    <col min="3" max="3" width="10.453125" style="1" customWidth="1"/>
    <col min="4" max="4" width="17.36328125" style="1" customWidth="1"/>
    <col min="5" max="5" width="0.6328125" style="2" customWidth="1"/>
    <col min="6" max="6" width="4.54296875" style="2" customWidth="1"/>
    <col min="7" max="7" width="18.453125" style="2" customWidth="1"/>
    <col min="8" max="8" width="5.36328125" style="2" customWidth="1"/>
    <col min="9" max="9" width="19.54296875" style="2" customWidth="1"/>
    <col min="10" max="10" width="6" style="2" customWidth="1"/>
    <col min="11" max="11" width="20.90625" style="2" customWidth="1"/>
    <col min="12" max="12" width="5.6328125" style="2" customWidth="1"/>
    <col min="13" max="13" width="18.90625" style="2" customWidth="1"/>
    <col min="14" max="14" width="5.6328125" style="2" customWidth="1"/>
    <col min="15" max="15" width="19" style="2" customWidth="1"/>
    <col min="16" max="16" width="1.36328125" style="2" customWidth="1"/>
    <col min="17" max="17" width="20.36328125" style="158" customWidth="1"/>
    <col min="18" max="24" width="0" style="1" hidden="1" customWidth="1"/>
    <col min="25" max="16384" width="9.08984375" style="1"/>
  </cols>
  <sheetData>
    <row r="1" spans="1:24" ht="21">
      <c r="A1" s="401" t="s">
        <v>12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214"/>
      <c r="S1" s="214"/>
      <c r="T1" s="214"/>
      <c r="U1" s="214"/>
      <c r="V1" s="214"/>
      <c r="W1" s="214"/>
    </row>
    <row r="2" spans="1:24" ht="17.399999999999999" customHeight="1">
      <c r="A2" s="402" t="s">
        <v>79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224"/>
      <c r="S2" s="224"/>
      <c r="T2" s="224"/>
      <c r="U2" s="224"/>
      <c r="V2" s="224"/>
      <c r="W2" s="224"/>
      <c r="X2" s="152"/>
    </row>
    <row r="3" spans="1:24" ht="17.399999999999999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224"/>
      <c r="S3" s="224"/>
      <c r="T3" s="224"/>
      <c r="U3" s="224"/>
      <c r="V3" s="224"/>
      <c r="W3" s="224"/>
      <c r="X3" s="152"/>
    </row>
    <row r="4" spans="1:24">
      <c r="A4" s="154"/>
      <c r="B4" s="403" t="s">
        <v>81</v>
      </c>
      <c r="C4" s="403"/>
      <c r="D4" s="403"/>
      <c r="E4" s="403"/>
      <c r="F4" s="403"/>
      <c r="I4" s="381" t="s">
        <v>18</v>
      </c>
      <c r="J4" s="381"/>
      <c r="K4" s="381"/>
      <c r="L4" s="381"/>
      <c r="M4" s="381"/>
      <c r="N4" s="381"/>
      <c r="O4" s="404">
        <f>'Detailed Budget'!$O$7</f>
        <v>0</v>
      </c>
      <c r="P4" s="404"/>
      <c r="Q4" s="2"/>
      <c r="R4" s="214"/>
      <c r="S4" s="214"/>
      <c r="T4" s="214"/>
      <c r="U4" s="214"/>
      <c r="V4" s="214"/>
      <c r="W4" s="214"/>
    </row>
    <row r="5" spans="1:24">
      <c r="B5" s="156"/>
      <c r="C5" s="157"/>
      <c r="D5" s="157"/>
      <c r="E5" s="405"/>
      <c r="F5" s="405"/>
      <c r="K5" s="381" t="s">
        <v>19</v>
      </c>
      <c r="L5" s="381"/>
      <c r="M5" s="381"/>
      <c r="N5" s="381"/>
      <c r="O5" s="406">
        <f>'Detailed Budget'!$O$8</f>
        <v>0.71</v>
      </c>
      <c r="P5" s="406"/>
      <c r="R5" s="214"/>
      <c r="S5" s="214"/>
      <c r="T5" s="214"/>
      <c r="U5" s="214"/>
      <c r="V5" s="214"/>
      <c r="W5" s="214"/>
    </row>
    <row r="6" spans="1:24" ht="15" customHeight="1">
      <c r="B6" s="156"/>
      <c r="C6" s="8"/>
      <c r="D6" s="8"/>
      <c r="E6" s="407"/>
      <c r="F6" s="407"/>
      <c r="J6" s="9"/>
      <c r="M6" s="9" t="s">
        <v>153</v>
      </c>
      <c r="O6" s="382">
        <v>221900</v>
      </c>
      <c r="P6" s="382"/>
      <c r="Q6" s="10"/>
      <c r="R6" s="214"/>
      <c r="S6" s="214"/>
      <c r="T6" s="214"/>
      <c r="U6" s="214"/>
      <c r="V6" s="214"/>
      <c r="W6" s="214"/>
    </row>
    <row r="7" spans="1:24" ht="15" customHeight="1">
      <c r="B7" s="156"/>
      <c r="C7" s="8"/>
      <c r="D7" s="8"/>
      <c r="E7" s="159"/>
      <c r="F7" s="159"/>
      <c r="J7" s="9"/>
      <c r="M7" s="9"/>
      <c r="O7" s="160"/>
      <c r="P7" s="160"/>
      <c r="Q7" s="10"/>
      <c r="R7" s="214"/>
      <c r="S7" s="214"/>
      <c r="T7" s="214"/>
      <c r="U7" s="214"/>
      <c r="V7" s="214"/>
      <c r="W7" s="214"/>
    </row>
    <row r="8" spans="1:24" ht="14.4" customHeight="1" thickBot="1">
      <c r="F8" s="366" t="s">
        <v>7</v>
      </c>
      <c r="G8" s="366"/>
      <c r="H8" s="366" t="s">
        <v>8</v>
      </c>
      <c r="I8" s="366"/>
      <c r="J8" s="366" t="s">
        <v>9</v>
      </c>
      <c r="K8" s="366"/>
      <c r="L8" s="366" t="s">
        <v>10</v>
      </c>
      <c r="M8" s="366"/>
      <c r="N8" s="366" t="s">
        <v>11</v>
      </c>
      <c r="O8" s="366"/>
      <c r="P8" s="13"/>
      <c r="Q8" s="161"/>
      <c r="R8" s="214"/>
      <c r="S8" s="214"/>
      <c r="T8" s="214"/>
      <c r="U8" s="214"/>
      <c r="V8" s="214"/>
      <c r="W8" s="214"/>
    </row>
    <row r="9" spans="1:24">
      <c r="A9" s="162" t="s">
        <v>24</v>
      </c>
      <c r="B9" s="15"/>
      <c r="C9" s="16"/>
      <c r="D9" s="16"/>
      <c r="E9" s="17"/>
      <c r="F9" s="17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4" t="s">
        <v>42</v>
      </c>
      <c r="R9" s="214"/>
      <c r="S9" s="214"/>
      <c r="T9" s="214"/>
      <c r="U9" s="214"/>
      <c r="V9" s="214"/>
      <c r="W9" s="214"/>
    </row>
    <row r="10" spans="1:24">
      <c r="A10" s="165"/>
      <c r="B10" s="21" t="s">
        <v>22</v>
      </c>
      <c r="C10" s="21" t="s">
        <v>21</v>
      </c>
      <c r="D10" s="22"/>
      <c r="E10" s="254"/>
      <c r="F10" s="23"/>
      <c r="G10" s="24"/>
      <c r="H10" s="166"/>
      <c r="I10" s="167"/>
      <c r="J10" s="168"/>
      <c r="K10" s="167"/>
      <c r="L10" s="168"/>
      <c r="M10" s="167"/>
      <c r="N10" s="168"/>
      <c r="O10" s="167"/>
      <c r="P10" s="169"/>
      <c r="Q10" s="170"/>
      <c r="R10" s="1" t="s">
        <v>96</v>
      </c>
      <c r="T10" s="214"/>
      <c r="U10" s="214"/>
      <c r="V10" s="214"/>
      <c r="W10" s="214"/>
    </row>
    <row r="11" spans="1:24" s="20" customFormat="1">
      <c r="A11" s="155"/>
      <c r="B11" s="5" t="s">
        <v>1</v>
      </c>
      <c r="C11" s="1"/>
      <c r="D11" s="28" t="s">
        <v>41</v>
      </c>
      <c r="E11" s="87"/>
      <c r="F11" s="29"/>
      <c r="G11" s="210">
        <v>0</v>
      </c>
      <c r="H11" s="171"/>
      <c r="I11" s="211">
        <f>'Add''l Personnel'!$G$11</f>
        <v>0</v>
      </c>
      <c r="J11" s="172"/>
      <c r="K11" s="212">
        <f>'Add''l Personnel'!$G$11</f>
        <v>0</v>
      </c>
      <c r="L11" s="172"/>
      <c r="M11" s="212">
        <f>'Add''l Personnel'!$G$11</f>
        <v>0</v>
      </c>
      <c r="N11" s="172"/>
      <c r="O11" s="212">
        <f>'Add''l Personnel'!$G$11</f>
        <v>0</v>
      </c>
      <c r="P11" s="173"/>
      <c r="Q11" s="174"/>
      <c r="R11" s="1"/>
      <c r="T11" s="219"/>
      <c r="U11" s="219"/>
      <c r="V11" s="219"/>
      <c r="W11" s="219"/>
    </row>
    <row r="12" spans="1:24">
      <c r="A12" s="155">
        <v>1</v>
      </c>
      <c r="B12" s="369" t="s">
        <v>26</v>
      </c>
      <c r="C12" s="368" t="s">
        <v>27</v>
      </c>
      <c r="D12" s="28" t="s">
        <v>38</v>
      </c>
      <c r="E12" s="312"/>
      <c r="F12" s="175"/>
      <c r="G12" s="317"/>
      <c r="H12" s="177"/>
      <c r="I12" s="176">
        <f>IF(I11&lt;=0,0,ROUND(IF((G12*$O$4)+G12&gt;=$O$6,IF(O6&lt;=0,(G12*$O$4)+G12,O6),(G12*$O$4)+G12),0))</f>
        <v>0</v>
      </c>
      <c r="J12" s="178"/>
      <c r="K12" s="176">
        <f>IF(K11&lt;=0,0,ROUND(IF((I12*$O$4)+I12&gt;=$O$6,IF(O6&lt;=0,(I12*$O$4)+I12,O6),(I12*$O$4)+I12),0))</f>
        <v>0</v>
      </c>
      <c r="L12" s="179"/>
      <c r="M12" s="176">
        <f>IF(M11&lt;=0,0,ROUND(IF((K12*$O$4)+K12&gt;=$O$6,IF(O6&lt;=0,(K12*$O$4)+K12,O6),(K12*$O$4)+K12),0))</f>
        <v>0</v>
      </c>
      <c r="N12" s="179"/>
      <c r="O12" s="176">
        <f>IF(O11&lt;=0,0,ROUND(IF((M12*$O$4)+M12&gt;=$O$6,IF(O6&lt;=0,(M12*$O$4)+M12,O6),(M12*$O$4)+M12),0))</f>
        <v>0</v>
      </c>
      <c r="P12" s="173"/>
      <c r="Q12" s="174"/>
      <c r="R12" s="1" t="s">
        <v>107</v>
      </c>
    </row>
    <row r="13" spans="1:24">
      <c r="B13" s="369"/>
      <c r="C13" s="368"/>
      <c r="D13" s="34" t="s">
        <v>39</v>
      </c>
      <c r="E13" s="312"/>
      <c r="F13" s="175"/>
      <c r="G13" s="318">
        <f>ROUND(IF(G12&gt;=$O$6,(IF($O$6&lt;=0,G12*G11,$O$6*G11)),G12*G11),0)</f>
        <v>0</v>
      </c>
      <c r="H13" s="180"/>
      <c r="I13" s="320">
        <f t="shared" ref="I13:O13" si="0">ROUND(I12*I11,0)</f>
        <v>0</v>
      </c>
      <c r="J13" s="180"/>
      <c r="K13" s="320">
        <f t="shared" si="0"/>
        <v>0</v>
      </c>
      <c r="L13" s="180"/>
      <c r="M13" s="320">
        <f t="shared" si="0"/>
        <v>0</v>
      </c>
      <c r="N13" s="180"/>
      <c r="O13" s="321">
        <f t="shared" si="0"/>
        <v>0</v>
      </c>
      <c r="P13" s="173"/>
      <c r="Q13" s="174"/>
      <c r="R13" s="1" t="s">
        <v>97</v>
      </c>
    </row>
    <row r="14" spans="1:24">
      <c r="B14" s="33"/>
      <c r="D14" s="35" t="s">
        <v>23</v>
      </c>
      <c r="E14" s="312"/>
      <c r="F14" s="308"/>
      <c r="G14" s="323">
        <f>ROUND(G13*F14,0)</f>
        <v>0</v>
      </c>
      <c r="H14" s="309">
        <f>'Add''l Personnel'!$F$14</f>
        <v>0</v>
      </c>
      <c r="I14" s="324">
        <f>ROUND(I13*H14,0)</f>
        <v>0</v>
      </c>
      <c r="J14" s="309">
        <f>'Add''l Personnel'!$F$14</f>
        <v>0</v>
      </c>
      <c r="K14" s="324">
        <f>ROUND(K13*J14,0)</f>
        <v>0</v>
      </c>
      <c r="L14" s="309">
        <f>'Add''l Personnel'!$F$14</f>
        <v>0</v>
      </c>
      <c r="M14" s="324">
        <f>ROUND(M13*L14,0)</f>
        <v>0</v>
      </c>
      <c r="N14" s="309">
        <f>'Add''l Personnel'!$F$14</f>
        <v>0</v>
      </c>
      <c r="O14" s="324">
        <f>ROUND(O13*N14,0)</f>
        <v>0</v>
      </c>
      <c r="P14" s="173"/>
      <c r="Q14" s="174"/>
      <c r="R14" s="1" t="s">
        <v>98</v>
      </c>
      <c r="T14" s="334">
        <v>0.4</v>
      </c>
    </row>
    <row r="15" spans="1:24">
      <c r="B15" s="33"/>
      <c r="D15" s="40" t="s">
        <v>40</v>
      </c>
      <c r="E15" s="313"/>
      <c r="F15" s="181"/>
      <c r="G15" s="36">
        <f>ROUND(G13+G14,0)</f>
        <v>0</v>
      </c>
      <c r="H15" s="37"/>
      <c r="I15" s="38">
        <f t="shared" ref="I15:O15" si="1">ROUND(I13+I14,0)</f>
        <v>0</v>
      </c>
      <c r="J15" s="37"/>
      <c r="K15" s="38">
        <f t="shared" si="1"/>
        <v>0</v>
      </c>
      <c r="L15" s="37"/>
      <c r="M15" s="38">
        <f t="shared" si="1"/>
        <v>0</v>
      </c>
      <c r="N15" s="37"/>
      <c r="O15" s="38">
        <f t="shared" si="1"/>
        <v>0</v>
      </c>
      <c r="P15" s="182"/>
      <c r="Q15" s="37">
        <f>ROUND(G15+I15+K15+M15+O15,0)</f>
        <v>0</v>
      </c>
      <c r="R15" s="1" t="s">
        <v>99</v>
      </c>
      <c r="T15" s="334">
        <v>0.32</v>
      </c>
    </row>
    <row r="16" spans="1:24">
      <c r="B16" s="33"/>
      <c r="D16" s="40"/>
      <c r="E16" s="313"/>
      <c r="F16" s="181"/>
      <c r="G16" s="183"/>
      <c r="H16" s="42"/>
      <c r="I16" s="37"/>
      <c r="J16" s="42"/>
      <c r="K16" s="36"/>
      <c r="L16" s="42"/>
      <c r="M16" s="36"/>
      <c r="N16" s="42"/>
      <c r="O16" s="36"/>
      <c r="P16" s="182"/>
      <c r="Q16" s="37"/>
      <c r="R16" s="1" t="s">
        <v>100</v>
      </c>
      <c r="T16" s="334">
        <v>0.26</v>
      </c>
    </row>
    <row r="17" spans="1:23">
      <c r="A17" s="155">
        <v>2</v>
      </c>
      <c r="B17" s="369" t="s">
        <v>20</v>
      </c>
      <c r="C17" s="368"/>
      <c r="D17" s="28" t="s">
        <v>41</v>
      </c>
      <c r="E17" s="313"/>
      <c r="F17" s="181"/>
      <c r="G17" s="210">
        <v>0</v>
      </c>
      <c r="H17" s="171"/>
      <c r="I17" s="211">
        <f>'Add''l Personnel'!$G$17</f>
        <v>0</v>
      </c>
      <c r="J17" s="172"/>
      <c r="K17" s="212">
        <f>'Add''l Personnel'!$G$17</f>
        <v>0</v>
      </c>
      <c r="L17" s="172"/>
      <c r="M17" s="212">
        <f>'Add''l Personnel'!$G$17</f>
        <v>0</v>
      </c>
      <c r="N17" s="172"/>
      <c r="O17" s="212">
        <f>'Add''l Personnel'!$G$17</f>
        <v>0</v>
      </c>
      <c r="P17" s="173"/>
      <c r="Q17" s="174"/>
      <c r="R17" s="1" t="s">
        <v>101</v>
      </c>
      <c r="T17" s="334">
        <v>0.21</v>
      </c>
    </row>
    <row r="18" spans="1:23">
      <c r="B18" s="369"/>
      <c r="C18" s="368"/>
      <c r="D18" s="28" t="s">
        <v>38</v>
      </c>
      <c r="E18" s="312"/>
      <c r="F18" s="175"/>
      <c r="G18" s="317"/>
      <c r="H18" s="177"/>
      <c r="I18" s="176">
        <f>IF(I17&lt;=0,0,ROUND(IF((G18*$O$4)+G18&gt;=$O$6,IF(O6&lt;=0,(G18*$O$4)+G18,O6),(G18*$O$4)+G18),0))</f>
        <v>0</v>
      </c>
      <c r="J18" s="178"/>
      <c r="K18" s="176">
        <f>IF(K17&lt;=0,0,ROUND(IF((I18*$O$4)+I18&gt;=$O$6,IF(O6&lt;=0,(I18*$O$4)+I18,O6),(I18*$O$4)+I18),0))</f>
        <v>0</v>
      </c>
      <c r="L18" s="179"/>
      <c r="M18" s="176">
        <f>IF(M17&lt;=0,0,ROUND(IF((K18*$O$4)+K18&gt;=$O$6,IF(O6&lt;=0,(K18*$O$4)+K18,O6),(K18*$O$4)+K18),0))</f>
        <v>0</v>
      </c>
      <c r="N18" s="179"/>
      <c r="O18" s="176">
        <f>IF(O17&lt;=0,0,ROUND(IF((M18*$O$4)+M18&gt;=$O$6,IF(O6&lt;=0,(M18*$O$4)+M18,O6),(M18*$O$4)+M18),0))</f>
        <v>0</v>
      </c>
      <c r="P18" s="173"/>
      <c r="Q18" s="174"/>
      <c r="R18" s="1" t="s">
        <v>102</v>
      </c>
      <c r="T18" s="337">
        <v>0.16</v>
      </c>
    </row>
    <row r="19" spans="1:23">
      <c r="B19" s="33"/>
      <c r="D19" s="34" t="s">
        <v>39</v>
      </c>
      <c r="E19" s="312"/>
      <c r="F19" s="175"/>
      <c r="G19" s="320">
        <f>ROUND(IF(G18&gt;=$O$6,(IF($O$6&lt;=0,G18*G17,$O$6*G17)),G17*G18),0)</f>
        <v>0</v>
      </c>
      <c r="H19" s="180"/>
      <c r="I19" s="320">
        <f t="shared" ref="I19:O19" si="2">ROUND(I18*I17,0)</f>
        <v>0</v>
      </c>
      <c r="J19" s="180"/>
      <c r="K19" s="320">
        <f t="shared" si="2"/>
        <v>0</v>
      </c>
      <c r="L19" s="180"/>
      <c r="M19" s="320">
        <f t="shared" si="2"/>
        <v>0</v>
      </c>
      <c r="N19" s="180"/>
      <c r="O19" s="321">
        <f t="shared" si="2"/>
        <v>0</v>
      </c>
      <c r="P19" s="173"/>
      <c r="Q19" s="174"/>
      <c r="R19" s="1" t="s">
        <v>103</v>
      </c>
      <c r="T19" s="334">
        <v>0.1</v>
      </c>
    </row>
    <row r="20" spans="1:23">
      <c r="B20" s="33"/>
      <c r="D20" s="35" t="s">
        <v>23</v>
      </c>
      <c r="E20" s="312"/>
      <c r="F20" s="308"/>
      <c r="G20" s="323">
        <f>ROUND(G19*F20,0)</f>
        <v>0</v>
      </c>
      <c r="H20" s="309"/>
      <c r="I20" s="324">
        <f>ROUND(I19*H20,0)</f>
        <v>0</v>
      </c>
      <c r="J20" s="309">
        <f>'Add''l Personnel'!$F$20</f>
        <v>0</v>
      </c>
      <c r="K20" s="324">
        <f>ROUND(K19*J20,0)</f>
        <v>0</v>
      </c>
      <c r="L20" s="309">
        <f>'Add''l Personnel'!$F$20</f>
        <v>0</v>
      </c>
      <c r="M20" s="324">
        <f>ROUND(M19*L20,0)</f>
        <v>0</v>
      </c>
      <c r="N20" s="309">
        <f>'Add''l Personnel'!$F$20</f>
        <v>0</v>
      </c>
      <c r="O20" s="324">
        <f>ROUND(O19*N20,0)</f>
        <v>0</v>
      </c>
      <c r="P20" s="173"/>
      <c r="Q20" s="174"/>
    </row>
    <row r="21" spans="1:23">
      <c r="B21" s="33"/>
      <c r="D21" s="40" t="s">
        <v>40</v>
      </c>
      <c r="E21" s="313"/>
      <c r="F21" s="181"/>
      <c r="G21" s="36">
        <f>ROUND(G19+G20,0)</f>
        <v>0</v>
      </c>
      <c r="H21" s="37"/>
      <c r="I21" s="38">
        <f t="shared" ref="I21:O21" si="3">ROUND(I19+I20,0)</f>
        <v>0</v>
      </c>
      <c r="J21" s="37"/>
      <c r="K21" s="38">
        <f t="shared" si="3"/>
        <v>0</v>
      </c>
      <c r="L21" s="37"/>
      <c r="M21" s="38">
        <f t="shared" si="3"/>
        <v>0</v>
      </c>
      <c r="N21" s="37"/>
      <c r="O21" s="38">
        <f t="shared" si="3"/>
        <v>0</v>
      </c>
      <c r="P21" s="182"/>
      <c r="Q21" s="37">
        <f>ROUND(G21+I21+K21+M21+O21,0)</f>
        <v>0</v>
      </c>
      <c r="R21" s="1" t="s">
        <v>104</v>
      </c>
    </row>
    <row r="22" spans="1:23">
      <c r="B22" s="33"/>
      <c r="D22" s="40"/>
      <c r="E22" s="313"/>
      <c r="F22" s="181"/>
      <c r="G22" s="36"/>
      <c r="H22" s="42"/>
      <c r="I22" s="37"/>
      <c r="J22" s="42"/>
      <c r="K22" s="36"/>
      <c r="L22" s="42"/>
      <c r="M22" s="36"/>
      <c r="N22" s="42"/>
      <c r="O22" s="36"/>
      <c r="P22" s="182"/>
      <c r="Q22" s="37"/>
      <c r="R22" s="1" t="s">
        <v>106</v>
      </c>
      <c r="T22" s="334">
        <v>0.18</v>
      </c>
    </row>
    <row r="23" spans="1:23">
      <c r="A23" s="155">
        <v>3</v>
      </c>
      <c r="B23" s="369" t="s">
        <v>20</v>
      </c>
      <c r="C23" s="368"/>
      <c r="D23" s="28" t="s">
        <v>41</v>
      </c>
      <c r="E23" s="313"/>
      <c r="F23" s="181"/>
      <c r="G23" s="210">
        <v>0</v>
      </c>
      <c r="H23" s="171"/>
      <c r="I23" s="211">
        <f>'Add''l Personnel'!$G$23</f>
        <v>0</v>
      </c>
      <c r="J23" s="172"/>
      <c r="K23" s="212">
        <f>'Add''l Personnel'!$G$23</f>
        <v>0</v>
      </c>
      <c r="L23" s="172"/>
      <c r="M23" s="212">
        <f>'Add''l Personnel'!$G$23</f>
        <v>0</v>
      </c>
      <c r="N23" s="172"/>
      <c r="O23" s="212">
        <f>'Add''l Personnel'!$G$23</f>
        <v>0</v>
      </c>
      <c r="P23" s="173"/>
      <c r="Q23" s="174"/>
      <c r="R23" s="1" t="s">
        <v>108</v>
      </c>
      <c r="T23" s="334">
        <v>0.26</v>
      </c>
    </row>
    <row r="24" spans="1:23">
      <c r="B24" s="369"/>
      <c r="C24" s="368"/>
      <c r="D24" s="28" t="s">
        <v>38</v>
      </c>
      <c r="E24" s="312"/>
      <c r="F24" s="175"/>
      <c r="G24" s="317"/>
      <c r="H24" s="177"/>
      <c r="I24" s="176">
        <f>IF(I23&lt;=0,0,ROUND(IF((G24*$O$4)+G24&gt;=$O$6,IF(O6&lt;=0,(G24*$O$4)+G24,O6),(G24*$O$4)+G24),0))</f>
        <v>0</v>
      </c>
      <c r="J24" s="178"/>
      <c r="K24" s="176">
        <f>IF(K23&lt;=0,0,ROUND(IF((I24*$O$4)+I24&gt;=$O$6,IF(O6&lt;=0,(I24*$O$4)+I24,O6),(I24*$O$4)+I24),0))</f>
        <v>0</v>
      </c>
      <c r="L24" s="179"/>
      <c r="M24" s="176">
        <f>IF(M23&lt;=0,0,ROUND(IF((K24*$O$4)+K24&gt;=$O$6,IF(O6&lt;=0,(K24*$O$4)+K24,O6),(K24*$O$4)+K24),0))</f>
        <v>0</v>
      </c>
      <c r="N24" s="179"/>
      <c r="O24" s="176">
        <f>IF(O23&lt;=0,0,ROUND(IF((M24*$O$4)+M24&gt;=$O$6,IF(O6&lt;=0,(M24*$O$4)+M24,O6),(M24*$O$4)+M24),0))</f>
        <v>0</v>
      </c>
      <c r="P24" s="173"/>
      <c r="Q24" s="174"/>
      <c r="T24" s="334"/>
    </row>
    <row r="25" spans="1:23">
      <c r="B25" s="33"/>
      <c r="D25" s="34" t="s">
        <v>39</v>
      </c>
      <c r="E25" s="312"/>
      <c r="F25" s="175"/>
      <c r="G25" s="320">
        <f>ROUND(IF(G24&gt;=$O$6,(IF($O$6&lt;=0,G24*G23,$O$6*G23)),G23*G24),0)</f>
        <v>0</v>
      </c>
      <c r="H25" s="180"/>
      <c r="I25" s="320">
        <f t="shared" ref="I25:O25" si="4">ROUND(I24*I23,0)</f>
        <v>0</v>
      </c>
      <c r="J25" s="180"/>
      <c r="K25" s="320">
        <f t="shared" si="4"/>
        <v>0</v>
      </c>
      <c r="L25" s="180"/>
      <c r="M25" s="320">
        <f t="shared" si="4"/>
        <v>0</v>
      </c>
      <c r="N25" s="180"/>
      <c r="O25" s="321">
        <f t="shared" si="4"/>
        <v>0</v>
      </c>
      <c r="P25" s="173"/>
      <c r="Q25" s="174"/>
      <c r="R25" s="1" t="s">
        <v>105</v>
      </c>
    </row>
    <row r="26" spans="1:23">
      <c r="B26" s="33"/>
      <c r="D26" s="35" t="s">
        <v>23</v>
      </c>
      <c r="E26" s="312"/>
      <c r="F26" s="308"/>
      <c r="G26" s="323">
        <f>ROUND(G25*F26,0)</f>
        <v>0</v>
      </c>
      <c r="H26" s="309">
        <f>'Add''l Personnel'!$F$26</f>
        <v>0</v>
      </c>
      <c r="I26" s="324">
        <f>ROUND(I25*H26,0)</f>
        <v>0</v>
      </c>
      <c r="J26" s="309">
        <f>'Add''l Personnel'!$F$26</f>
        <v>0</v>
      </c>
      <c r="K26" s="324">
        <f>ROUND(K25*J26,0)</f>
        <v>0</v>
      </c>
      <c r="L26" s="309">
        <f>'Add''l Personnel'!$F$26</f>
        <v>0</v>
      </c>
      <c r="M26" s="324">
        <f>ROUND(M25*L26,0)</f>
        <v>0</v>
      </c>
      <c r="N26" s="309">
        <f>'Add''l Personnel'!$F$26</f>
        <v>0</v>
      </c>
      <c r="O26" s="324">
        <f>ROUND(O25*N26,0)</f>
        <v>0</v>
      </c>
      <c r="P26" s="173"/>
      <c r="Q26" s="174"/>
      <c r="S26" s="214"/>
      <c r="T26" s="214"/>
      <c r="U26" s="214"/>
      <c r="V26" s="214"/>
      <c r="W26" s="214"/>
    </row>
    <row r="27" spans="1:23">
      <c r="B27" s="33"/>
      <c r="D27" s="40" t="s">
        <v>40</v>
      </c>
      <c r="E27" s="313"/>
      <c r="F27" s="181"/>
      <c r="G27" s="36">
        <f>ROUND(G25+G26,0)</f>
        <v>0</v>
      </c>
      <c r="H27" s="37"/>
      <c r="I27" s="38">
        <f t="shared" ref="I27:O27" si="5">ROUND(I25+I26,0)</f>
        <v>0</v>
      </c>
      <c r="J27" s="37"/>
      <c r="K27" s="38">
        <f t="shared" si="5"/>
        <v>0</v>
      </c>
      <c r="L27" s="37"/>
      <c r="M27" s="38">
        <f t="shared" si="5"/>
        <v>0</v>
      </c>
      <c r="N27" s="37"/>
      <c r="O27" s="38">
        <f t="shared" si="5"/>
        <v>0</v>
      </c>
      <c r="P27" s="182"/>
      <c r="Q27" s="37">
        <f>ROUND(G27+I27+K27+M27+O27,0)</f>
        <v>0</v>
      </c>
      <c r="R27" s="214"/>
      <c r="S27" s="214"/>
      <c r="T27" s="214"/>
      <c r="U27" s="214"/>
      <c r="V27" s="214"/>
      <c r="W27" s="214"/>
    </row>
    <row r="28" spans="1:23">
      <c r="B28" s="33"/>
      <c r="D28" s="40"/>
      <c r="E28" s="313"/>
      <c r="F28" s="181"/>
      <c r="G28" s="36"/>
      <c r="H28" s="42"/>
      <c r="I28" s="37"/>
      <c r="J28" s="42"/>
      <c r="K28" s="36"/>
      <c r="L28" s="42"/>
      <c r="M28" s="36"/>
      <c r="N28" s="42"/>
      <c r="O28" s="36"/>
      <c r="P28" s="182"/>
      <c r="Q28" s="37"/>
      <c r="R28" s="214"/>
      <c r="S28" s="214"/>
      <c r="T28" s="214"/>
      <c r="U28" s="214"/>
      <c r="V28" s="214"/>
      <c r="W28" s="214"/>
    </row>
    <row r="29" spans="1:23">
      <c r="A29" s="155">
        <v>4</v>
      </c>
      <c r="B29" s="369" t="s">
        <v>20</v>
      </c>
      <c r="C29" s="368"/>
      <c r="D29" s="28" t="s">
        <v>41</v>
      </c>
      <c r="E29" s="313"/>
      <c r="F29" s="181"/>
      <c r="G29" s="210">
        <v>0</v>
      </c>
      <c r="H29" s="171"/>
      <c r="I29" s="211">
        <f>'Add''l Personnel'!$G$29</f>
        <v>0</v>
      </c>
      <c r="J29" s="172"/>
      <c r="K29" s="212">
        <f>'Add''l Personnel'!$G$29</f>
        <v>0</v>
      </c>
      <c r="L29" s="172"/>
      <c r="M29" s="212">
        <f>'Add''l Personnel'!$G$29</f>
        <v>0</v>
      </c>
      <c r="N29" s="172"/>
      <c r="O29" s="212">
        <f>'Add''l Personnel'!$G$29</f>
        <v>0</v>
      </c>
      <c r="P29" s="173"/>
      <c r="Q29" s="174"/>
      <c r="R29" s="214"/>
      <c r="S29" s="214"/>
      <c r="T29" s="214"/>
      <c r="U29" s="214"/>
      <c r="V29" s="214"/>
      <c r="W29" s="214"/>
    </row>
    <row r="30" spans="1:23">
      <c r="B30" s="369"/>
      <c r="C30" s="368"/>
      <c r="D30" s="28" t="s">
        <v>38</v>
      </c>
      <c r="E30" s="312"/>
      <c r="F30" s="175"/>
      <c r="G30" s="317"/>
      <c r="H30" s="177"/>
      <c r="I30" s="176">
        <f>IF(I29&lt;=0,0,ROUND(IF((G30*$O$4)+G30&gt;=$O$6,IF(O6&lt;=0,(G30*$O$4)+G30,O6),(G30*$O$4)+G30),0))</f>
        <v>0</v>
      </c>
      <c r="J30" s="178"/>
      <c r="K30" s="176">
        <f>IF(K29&lt;=0,0,ROUND(IF((I30*$O$4)+I30&gt;=$O$6,IF(O6&lt;=0,(I30*$O$4)+I30,O6),(I30*$O$4)+I30),0))</f>
        <v>0</v>
      </c>
      <c r="L30" s="179"/>
      <c r="M30" s="176">
        <f>IF(M29&lt;=0,0,ROUND(IF((K30*$O$4)+K30&gt;=$O$6,IF(O6&lt;=0,(K30*$O$4)+K30,O6),(K30*$O$4)+K30),0))</f>
        <v>0</v>
      </c>
      <c r="N30" s="179"/>
      <c r="O30" s="176">
        <f>IF(O29&lt;=0,0,ROUND(IF((M30*$O$4)+M30&gt;=$O$6,IF(O6&lt;=0,(M30*$O$4)+M30,O6),(M30*$O$4)+M30),0))</f>
        <v>0</v>
      </c>
      <c r="P30" s="173"/>
      <c r="Q30" s="174"/>
      <c r="R30" s="214"/>
      <c r="S30" s="214"/>
      <c r="T30" s="214"/>
      <c r="U30" s="214"/>
      <c r="V30" s="214"/>
      <c r="W30" s="214"/>
    </row>
    <row r="31" spans="1:23">
      <c r="B31" s="33"/>
      <c r="D31" s="34" t="s">
        <v>39</v>
      </c>
      <c r="E31" s="312"/>
      <c r="F31" s="175"/>
      <c r="G31" s="320">
        <f>ROUND(IF(G30&gt;=$O$6,(IF($O$6&lt;=0,G30*G29,$O$6*G29)),G29*G30),0)</f>
        <v>0</v>
      </c>
      <c r="H31" s="180"/>
      <c r="I31" s="320">
        <f t="shared" ref="I31:O31" si="6">ROUND(I30*I29,0)</f>
        <v>0</v>
      </c>
      <c r="J31" s="180"/>
      <c r="K31" s="320">
        <f t="shared" si="6"/>
        <v>0</v>
      </c>
      <c r="L31" s="180"/>
      <c r="M31" s="320">
        <f t="shared" si="6"/>
        <v>0</v>
      </c>
      <c r="N31" s="180"/>
      <c r="O31" s="321">
        <f t="shared" si="6"/>
        <v>0</v>
      </c>
      <c r="P31" s="173"/>
      <c r="Q31" s="174"/>
      <c r="R31" s="214"/>
      <c r="S31" s="214"/>
      <c r="T31" s="214"/>
      <c r="U31" s="214"/>
      <c r="V31" s="214"/>
      <c r="W31" s="214"/>
    </row>
    <row r="32" spans="1:23">
      <c r="B32" s="33"/>
      <c r="D32" s="35" t="s">
        <v>23</v>
      </c>
      <c r="E32" s="312"/>
      <c r="F32" s="308"/>
      <c r="G32" s="323">
        <f>ROUND(G31*F32,0)</f>
        <v>0</v>
      </c>
      <c r="H32" s="309">
        <f>'Add''l Personnel'!$F$32</f>
        <v>0</v>
      </c>
      <c r="I32" s="324">
        <f>ROUND(I31*H32,0)</f>
        <v>0</v>
      </c>
      <c r="J32" s="309">
        <f>'Add''l Personnel'!$F$32</f>
        <v>0</v>
      </c>
      <c r="K32" s="324">
        <f>ROUND(K31*J32,0)</f>
        <v>0</v>
      </c>
      <c r="L32" s="309">
        <f>'Add''l Personnel'!$F$32</f>
        <v>0</v>
      </c>
      <c r="M32" s="324">
        <f>ROUND(M31*L32,0)</f>
        <v>0</v>
      </c>
      <c r="N32" s="309">
        <f>'Add''l Personnel'!$F$32</f>
        <v>0</v>
      </c>
      <c r="O32" s="324">
        <f>ROUND(O31*N32,0)</f>
        <v>0</v>
      </c>
      <c r="P32" s="173"/>
      <c r="Q32" s="174"/>
      <c r="R32" s="214"/>
      <c r="S32" s="214"/>
      <c r="T32" s="331"/>
      <c r="U32" s="214"/>
      <c r="V32" s="214"/>
      <c r="W32" s="214"/>
    </row>
    <row r="33" spans="1:23">
      <c r="B33" s="33"/>
      <c r="D33" s="40" t="s">
        <v>40</v>
      </c>
      <c r="E33" s="313"/>
      <c r="F33" s="181"/>
      <c r="G33" s="36">
        <f>ROUND(G31+G32,0)</f>
        <v>0</v>
      </c>
      <c r="H33" s="37"/>
      <c r="I33" s="38">
        <f t="shared" ref="I33:O33" si="7">ROUND(I31+I32,0)</f>
        <v>0</v>
      </c>
      <c r="J33" s="37"/>
      <c r="K33" s="38">
        <f t="shared" si="7"/>
        <v>0</v>
      </c>
      <c r="L33" s="37"/>
      <c r="M33" s="38">
        <f t="shared" si="7"/>
        <v>0</v>
      </c>
      <c r="N33" s="37"/>
      <c r="O33" s="38">
        <f t="shared" si="7"/>
        <v>0</v>
      </c>
      <c r="P33" s="182"/>
      <c r="Q33" s="37">
        <f>ROUND(G33+I33+K33+M33+O33,0)</f>
        <v>0</v>
      </c>
      <c r="R33" s="214"/>
      <c r="S33" s="214"/>
      <c r="T33" s="331"/>
      <c r="U33" s="214"/>
      <c r="V33" s="214"/>
      <c r="W33" s="214"/>
    </row>
    <row r="34" spans="1:23">
      <c r="B34" s="33"/>
      <c r="D34" s="40"/>
      <c r="E34" s="313"/>
      <c r="F34" s="181"/>
      <c r="G34" s="36"/>
      <c r="H34" s="37"/>
      <c r="I34" s="36"/>
      <c r="J34" s="37"/>
      <c r="K34" s="36"/>
      <c r="L34" s="37"/>
      <c r="M34" s="36"/>
      <c r="N34" s="37"/>
      <c r="O34" s="36"/>
      <c r="P34" s="182"/>
      <c r="Q34" s="37"/>
      <c r="R34" s="214"/>
      <c r="S34" s="220"/>
      <c r="T34" s="332"/>
      <c r="U34" s="214"/>
      <c r="V34" s="214"/>
      <c r="W34" s="214"/>
    </row>
    <row r="35" spans="1:23" s="191" customFormat="1">
      <c r="A35" s="184"/>
      <c r="B35" s="185" t="s">
        <v>83</v>
      </c>
      <c r="C35" s="43"/>
      <c r="D35" s="54"/>
      <c r="E35" s="314"/>
      <c r="F35" s="186"/>
      <c r="G35" s="187">
        <f>ROUND(G15+G21+G27+G33,0)</f>
        <v>0</v>
      </c>
      <c r="H35" s="188"/>
      <c r="I35" s="187">
        <f>ROUND(I15+I21+I27+I33,0)</f>
        <v>0</v>
      </c>
      <c r="J35" s="188"/>
      <c r="K35" s="187">
        <f>ROUND(K15+K21+K27+K33,0)</f>
        <v>0</v>
      </c>
      <c r="L35" s="188"/>
      <c r="M35" s="187">
        <f>ROUND(M15+M21+M27+M33,0)</f>
        <v>0</v>
      </c>
      <c r="N35" s="188"/>
      <c r="O35" s="187">
        <f>ROUND(O15+O21+O27+O33,0)</f>
        <v>0</v>
      </c>
      <c r="P35" s="189"/>
      <c r="Q35" s="190"/>
      <c r="R35" s="214"/>
      <c r="S35" s="220"/>
      <c r="T35" s="332"/>
      <c r="U35" s="225"/>
      <c r="V35" s="225"/>
      <c r="W35" s="225"/>
    </row>
    <row r="36" spans="1:23" s="191" customFormat="1">
      <c r="A36" s="184"/>
      <c r="B36" s="192"/>
      <c r="C36" s="43"/>
      <c r="D36" s="54"/>
      <c r="E36" s="314"/>
      <c r="F36" s="186"/>
      <c r="G36" s="187"/>
      <c r="H36" s="188"/>
      <c r="I36" s="187"/>
      <c r="J36" s="188"/>
      <c r="K36" s="187"/>
      <c r="L36" s="188"/>
      <c r="M36" s="187"/>
      <c r="N36" s="188"/>
      <c r="O36" s="187"/>
      <c r="P36" s="189"/>
      <c r="Q36" s="190"/>
      <c r="R36" s="214"/>
      <c r="S36" s="214"/>
      <c r="T36" s="331"/>
      <c r="U36" s="225"/>
      <c r="V36" s="225"/>
      <c r="W36" s="225"/>
    </row>
    <row r="37" spans="1:23" s="191" customFormat="1">
      <c r="A37" s="193" t="s">
        <v>25</v>
      </c>
      <c r="B37" s="5"/>
      <c r="C37" s="43"/>
      <c r="D37" s="54"/>
      <c r="E37" s="78"/>
      <c r="F37" s="46"/>
      <c r="G37" s="194"/>
      <c r="H37" s="195"/>
      <c r="I37" s="194"/>
      <c r="J37" s="195"/>
      <c r="K37" s="194"/>
      <c r="L37" s="195"/>
      <c r="M37" s="194"/>
      <c r="N37" s="195"/>
      <c r="O37" s="194"/>
      <c r="P37" s="196"/>
      <c r="Q37" s="197"/>
      <c r="R37" s="214"/>
      <c r="S37" s="214"/>
      <c r="T37" s="333"/>
      <c r="U37" s="225"/>
      <c r="V37" s="225"/>
      <c r="W37" s="225"/>
    </row>
    <row r="38" spans="1:23" s="43" customFormat="1" ht="20.399999999999999" customHeight="1">
      <c r="A38" s="155"/>
      <c r="B38" s="5" t="s">
        <v>0</v>
      </c>
      <c r="C38" s="1"/>
      <c r="D38" s="1"/>
      <c r="E38" s="87"/>
      <c r="F38" s="29"/>
      <c r="G38" s="198"/>
      <c r="H38" s="199"/>
      <c r="I38" s="198"/>
      <c r="J38" s="199"/>
      <c r="K38" s="198"/>
      <c r="L38" s="199"/>
      <c r="M38" s="198"/>
      <c r="N38" s="199"/>
      <c r="O38" s="198"/>
      <c r="P38" s="173"/>
      <c r="Q38" s="200"/>
      <c r="R38" s="214"/>
      <c r="S38" s="214"/>
      <c r="T38" s="214"/>
      <c r="U38" s="220"/>
      <c r="V38" s="220"/>
      <c r="W38" s="220"/>
    </row>
    <row r="39" spans="1:23">
      <c r="A39" s="155">
        <v>1</v>
      </c>
      <c r="B39" s="369" t="s">
        <v>20</v>
      </c>
      <c r="C39" s="368"/>
      <c r="D39" s="28" t="s">
        <v>41</v>
      </c>
      <c r="E39" s="87"/>
      <c r="F39" s="29"/>
      <c r="G39" s="210">
        <v>0</v>
      </c>
      <c r="H39" s="171"/>
      <c r="I39" s="211">
        <f>$G39</f>
        <v>0</v>
      </c>
      <c r="J39" s="172"/>
      <c r="K39" s="212">
        <f>$G39</f>
        <v>0</v>
      </c>
      <c r="L39" s="172"/>
      <c r="M39" s="212">
        <f>$G39</f>
        <v>0</v>
      </c>
      <c r="N39" s="172"/>
      <c r="O39" s="212">
        <f>$G39</f>
        <v>0</v>
      </c>
      <c r="P39" s="173"/>
      <c r="Q39" s="174"/>
      <c r="R39" s="214"/>
      <c r="S39" s="220"/>
      <c r="T39" s="220"/>
      <c r="U39" s="214"/>
      <c r="V39" s="214"/>
      <c r="W39" s="214"/>
    </row>
    <row r="40" spans="1:23">
      <c r="B40" s="369"/>
      <c r="C40" s="368"/>
      <c r="D40" s="28" t="s">
        <v>38</v>
      </c>
      <c r="E40" s="312"/>
      <c r="F40" s="175"/>
      <c r="G40" s="317"/>
      <c r="H40" s="177"/>
      <c r="I40" s="176">
        <f>IF(I39&lt;=0,0,ROUND(IF((G40*$O$4)+G40&gt;=$O$6,IF(O6&lt;=0,(G40*$O$4)+G40,O6),(G40*$O$4)+G40),0))</f>
        <v>0</v>
      </c>
      <c r="J40" s="178"/>
      <c r="K40" s="176">
        <f>IF(K39&lt;=0,0,ROUND(IF((I40*$O$4)+I40&gt;=$O$6,IF(O6&lt;=0,(I40*$O$4)+I40,O6),(I40*$O$4)+I40),0))</f>
        <v>0</v>
      </c>
      <c r="L40" s="179"/>
      <c r="M40" s="176">
        <f>IF(M39&lt;=0,0,ROUND(IF((K40*$O$4)+K40&gt;=$O$6,IF(O6&lt;=0,(K40*$O$4)+K40,O6),(K40*$O$4)+K40),0))</f>
        <v>0</v>
      </c>
      <c r="N40" s="179"/>
      <c r="O40" s="176">
        <f>IF(O39&lt;=0,0,ROUND(IF((M40*$O$4)+M40&gt;=$O$6,IF(O6&lt;=0,(M40*$O$4)+M40,O6),(M40*$O$4)+M40),0))</f>
        <v>0</v>
      </c>
      <c r="P40" s="173"/>
      <c r="Q40" s="174"/>
      <c r="R40" s="400"/>
      <c r="S40" s="400"/>
      <c r="T40" s="400"/>
      <c r="U40" s="214"/>
      <c r="V40" s="214"/>
      <c r="W40" s="214"/>
    </row>
    <row r="41" spans="1:23">
      <c r="B41" s="33"/>
      <c r="D41" s="34" t="s">
        <v>39</v>
      </c>
      <c r="E41" s="312"/>
      <c r="F41" s="175"/>
      <c r="G41" s="320">
        <f>ROUND(IF(G40&gt;=$O$6,(IF($O$6&lt;=0,G40*G39,$O$6*G39)),G39*G40),0)</f>
        <v>0</v>
      </c>
      <c r="H41" s="180"/>
      <c r="I41" s="320">
        <f t="shared" ref="I41:O41" si="8">ROUND(I40*I39,0)</f>
        <v>0</v>
      </c>
      <c r="J41" s="180"/>
      <c r="K41" s="320">
        <f t="shared" si="8"/>
        <v>0</v>
      </c>
      <c r="L41" s="180"/>
      <c r="M41" s="320">
        <f t="shared" si="8"/>
        <v>0</v>
      </c>
      <c r="N41" s="180"/>
      <c r="O41" s="321">
        <f t="shared" si="8"/>
        <v>0</v>
      </c>
      <c r="P41" s="173"/>
      <c r="Q41" s="174"/>
      <c r="R41" s="400"/>
      <c r="S41" s="400"/>
      <c r="T41" s="400"/>
      <c r="U41" s="214"/>
      <c r="V41" s="214"/>
      <c r="W41" s="214"/>
    </row>
    <row r="42" spans="1:23">
      <c r="B42" s="33"/>
      <c r="D42" s="35" t="s">
        <v>23</v>
      </c>
      <c r="E42" s="312"/>
      <c r="F42" s="308"/>
      <c r="G42" s="323">
        <f>ROUND(G41*F42,0)</f>
        <v>0</v>
      </c>
      <c r="H42" s="309">
        <f>'Add''l Personnel'!$F$42</f>
        <v>0</v>
      </c>
      <c r="I42" s="324">
        <f>ROUND(I41*H42,0)</f>
        <v>0</v>
      </c>
      <c r="J42" s="309">
        <f>'Add''l Personnel'!$F$42</f>
        <v>0</v>
      </c>
      <c r="K42" s="324">
        <f>ROUND(K41*J42,0)</f>
        <v>0</v>
      </c>
      <c r="L42" s="309">
        <f>'Add''l Personnel'!$F$42</f>
        <v>0</v>
      </c>
      <c r="M42" s="324">
        <f>ROUND(M41*L42,0)</f>
        <v>0</v>
      </c>
      <c r="N42" s="309">
        <f>'Add''l Personnel'!$F$42</f>
        <v>0</v>
      </c>
      <c r="O42" s="324">
        <f>ROUND(O41*N42,0)</f>
        <v>0</v>
      </c>
      <c r="P42" s="173"/>
      <c r="Q42" s="174"/>
      <c r="R42" s="214"/>
      <c r="S42" s="220"/>
      <c r="T42" s="220"/>
      <c r="U42" s="214"/>
      <c r="V42" s="214"/>
      <c r="W42" s="214"/>
    </row>
    <row r="43" spans="1:23">
      <c r="B43" s="33"/>
      <c r="D43" s="40" t="s">
        <v>40</v>
      </c>
      <c r="E43" s="313"/>
      <c r="F43" s="181"/>
      <c r="G43" s="36">
        <f>ROUND(G41+G42,0)</f>
        <v>0</v>
      </c>
      <c r="H43" s="37"/>
      <c r="I43" s="38">
        <f t="shared" ref="I43:O43" si="9">ROUND(I41+I42,0)</f>
        <v>0</v>
      </c>
      <c r="J43" s="37"/>
      <c r="K43" s="38">
        <f t="shared" si="9"/>
        <v>0</v>
      </c>
      <c r="L43" s="37"/>
      <c r="M43" s="38">
        <f t="shared" si="9"/>
        <v>0</v>
      </c>
      <c r="N43" s="37"/>
      <c r="O43" s="38">
        <f t="shared" si="9"/>
        <v>0</v>
      </c>
      <c r="P43" s="182"/>
      <c r="Q43" s="37">
        <f>ROUND(G43+I43+K43+M43+O43,0)</f>
        <v>0</v>
      </c>
      <c r="R43" s="214"/>
      <c r="S43" s="214"/>
      <c r="T43" s="214"/>
      <c r="U43" s="214"/>
      <c r="V43" s="214"/>
      <c r="W43" s="214"/>
    </row>
    <row r="44" spans="1:23">
      <c r="B44" s="5"/>
      <c r="E44" s="87"/>
      <c r="F44" s="29"/>
      <c r="G44" s="198"/>
      <c r="H44" s="199"/>
      <c r="I44" s="198"/>
      <c r="J44" s="199"/>
      <c r="K44" s="198"/>
      <c r="L44" s="199"/>
      <c r="M44" s="198"/>
      <c r="N44" s="199"/>
      <c r="O44" s="198"/>
      <c r="P44" s="173"/>
      <c r="Q44" s="200"/>
      <c r="R44" s="214"/>
      <c r="S44" s="214"/>
      <c r="T44" s="214"/>
      <c r="U44" s="214"/>
      <c r="V44" s="214"/>
      <c r="W44" s="214"/>
    </row>
    <row r="45" spans="1:23">
      <c r="A45" s="155">
        <v>2</v>
      </c>
      <c r="B45" s="369" t="s">
        <v>20</v>
      </c>
      <c r="C45" s="368"/>
      <c r="D45" s="28" t="s">
        <v>41</v>
      </c>
      <c r="E45" s="87"/>
      <c r="F45" s="29"/>
      <c r="G45" s="210">
        <v>0</v>
      </c>
      <c r="H45" s="171"/>
      <c r="I45" s="211">
        <f>$G45</f>
        <v>0</v>
      </c>
      <c r="J45" s="172"/>
      <c r="K45" s="212">
        <f>$G45</f>
        <v>0</v>
      </c>
      <c r="L45" s="172"/>
      <c r="M45" s="212">
        <f>$G45</f>
        <v>0</v>
      </c>
      <c r="N45" s="172"/>
      <c r="O45" s="212">
        <f>$G45</f>
        <v>0</v>
      </c>
      <c r="P45" s="173"/>
      <c r="Q45" s="174"/>
      <c r="R45" s="214"/>
      <c r="S45" s="214"/>
      <c r="T45" s="214"/>
      <c r="U45" s="214"/>
      <c r="V45" s="214"/>
      <c r="W45" s="214"/>
    </row>
    <row r="46" spans="1:23">
      <c r="B46" s="369"/>
      <c r="C46" s="368"/>
      <c r="D46" s="28" t="s">
        <v>38</v>
      </c>
      <c r="E46" s="312"/>
      <c r="F46" s="175"/>
      <c r="G46" s="317"/>
      <c r="H46" s="177"/>
      <c r="I46" s="176">
        <f>IF(I45&lt;=0,0,ROUND(IF((G46*$O$4)+G46&gt;=$O$6,IF(O6&lt;=0,(G46*$O$4)+G46,O6),(G46*$O$4)+G46),0))</f>
        <v>0</v>
      </c>
      <c r="J46" s="178"/>
      <c r="K46" s="176">
        <f>IF(K45&lt;=0,0,ROUND(IF((I46*$O$4)+I46&gt;=$O$6,IF(O6&lt;=0,(I46*$O$4)+I46,O6),(I46*$O$4)+I46),0))</f>
        <v>0</v>
      </c>
      <c r="L46" s="179"/>
      <c r="M46" s="176">
        <f>IF(M45&lt;=0,0,ROUND(IF((K46*$O$4)+K46&gt;=$O$6,IF(O6&lt;=0,(K46*$O$4)+K46,O6),(K46*$O$4)+K46),0))</f>
        <v>0</v>
      </c>
      <c r="N46" s="179"/>
      <c r="O46" s="176">
        <f>IF(O45&lt;=0,0,ROUND(IF((M46*$O$4)+M46&gt;=$O$6,IF(O6&lt;=0,(M46*$O$4)+M46,O6),(M46*$O$4)+M46),0))</f>
        <v>0</v>
      </c>
      <c r="P46" s="173"/>
      <c r="Q46" s="174"/>
      <c r="R46" s="214"/>
      <c r="S46" s="214"/>
      <c r="T46" s="214"/>
      <c r="U46" s="214"/>
      <c r="V46" s="214"/>
      <c r="W46" s="214"/>
    </row>
    <row r="47" spans="1:23">
      <c r="B47" s="33"/>
      <c r="D47" s="34" t="s">
        <v>39</v>
      </c>
      <c r="E47" s="312"/>
      <c r="F47" s="175"/>
      <c r="G47" s="320">
        <f>ROUND(IF(G46&gt;=$O$6,(IF($O$6&lt;=0,G46*G45,$O$6*G45)),G45*G46),0)</f>
        <v>0</v>
      </c>
      <c r="H47" s="180"/>
      <c r="I47" s="320">
        <f t="shared" ref="I47:O47" si="10">ROUND(I46*I45,0)</f>
        <v>0</v>
      </c>
      <c r="J47" s="180"/>
      <c r="K47" s="320">
        <f t="shared" si="10"/>
        <v>0</v>
      </c>
      <c r="L47" s="180"/>
      <c r="M47" s="320">
        <f t="shared" si="10"/>
        <v>0</v>
      </c>
      <c r="N47" s="180"/>
      <c r="O47" s="321">
        <f t="shared" si="10"/>
        <v>0</v>
      </c>
      <c r="P47" s="173"/>
      <c r="Q47" s="174"/>
      <c r="R47" s="214"/>
      <c r="S47" s="214"/>
      <c r="T47" s="214"/>
      <c r="U47" s="214"/>
      <c r="V47" s="214"/>
      <c r="W47" s="214"/>
    </row>
    <row r="48" spans="1:23">
      <c r="B48" s="33"/>
      <c r="D48" s="35" t="s">
        <v>23</v>
      </c>
      <c r="E48" s="312"/>
      <c r="F48" s="308"/>
      <c r="G48" s="323">
        <f>ROUND(G47*F48,0)</f>
        <v>0</v>
      </c>
      <c r="H48" s="309">
        <f>'Add''l Personnel'!$F$48</f>
        <v>0</v>
      </c>
      <c r="I48" s="324">
        <f>ROUND(I47*H48,0)</f>
        <v>0</v>
      </c>
      <c r="J48" s="309">
        <f>'Add''l Personnel'!$F$48</f>
        <v>0</v>
      </c>
      <c r="K48" s="324">
        <f>ROUND(K47*J48,0)</f>
        <v>0</v>
      </c>
      <c r="L48" s="309">
        <f>'Add''l Personnel'!$F$48</f>
        <v>0</v>
      </c>
      <c r="M48" s="324">
        <f>ROUND(M47*L48,0)</f>
        <v>0</v>
      </c>
      <c r="N48" s="309">
        <f>'Add''l Personnel'!$F$48</f>
        <v>0</v>
      </c>
      <c r="O48" s="324">
        <f>ROUND(O47*N48,0)</f>
        <v>0</v>
      </c>
      <c r="P48" s="173"/>
      <c r="Q48" s="174"/>
      <c r="R48" s="214"/>
      <c r="S48" s="214"/>
      <c r="T48" s="214"/>
      <c r="U48" s="214"/>
      <c r="V48" s="214"/>
      <c r="W48" s="214"/>
    </row>
    <row r="49" spans="1:23">
      <c r="B49" s="33"/>
      <c r="D49" s="40" t="s">
        <v>40</v>
      </c>
      <c r="E49" s="313"/>
      <c r="F49" s="181"/>
      <c r="G49" s="36">
        <f>ROUND(G47+G48,0)</f>
        <v>0</v>
      </c>
      <c r="H49" s="37"/>
      <c r="I49" s="38">
        <f t="shared" ref="I49:O49" si="11">ROUND(I47+I48,0)</f>
        <v>0</v>
      </c>
      <c r="J49" s="37"/>
      <c r="K49" s="38">
        <f t="shared" si="11"/>
        <v>0</v>
      </c>
      <c r="L49" s="37"/>
      <c r="M49" s="38">
        <f t="shared" si="11"/>
        <v>0</v>
      </c>
      <c r="N49" s="37"/>
      <c r="O49" s="38">
        <f t="shared" si="11"/>
        <v>0</v>
      </c>
      <c r="P49" s="182"/>
      <c r="Q49" s="37">
        <f>ROUND(G49+I49+K49+M49+O49,0)</f>
        <v>0</v>
      </c>
      <c r="R49" s="214"/>
      <c r="S49" s="214"/>
      <c r="T49" s="214"/>
      <c r="U49" s="214"/>
      <c r="V49" s="214"/>
      <c r="W49" s="214"/>
    </row>
    <row r="50" spans="1:23">
      <c r="B50" s="33"/>
      <c r="D50" s="40"/>
      <c r="E50" s="313"/>
      <c r="F50" s="181"/>
      <c r="G50" s="36"/>
      <c r="H50" s="37"/>
      <c r="I50" s="37"/>
      <c r="J50" s="53"/>
      <c r="K50" s="36"/>
      <c r="L50" s="37"/>
      <c r="M50" s="36"/>
      <c r="N50" s="37"/>
      <c r="O50" s="36"/>
      <c r="P50" s="182"/>
      <c r="Q50" s="37"/>
      <c r="R50" s="214"/>
      <c r="S50" s="214"/>
      <c r="T50" s="214"/>
      <c r="U50" s="214"/>
      <c r="V50" s="214"/>
      <c r="W50" s="214"/>
    </row>
    <row r="51" spans="1:23">
      <c r="A51" s="155">
        <v>3</v>
      </c>
      <c r="B51" s="369" t="s">
        <v>20</v>
      </c>
      <c r="C51" s="368"/>
      <c r="D51" s="28" t="s">
        <v>41</v>
      </c>
      <c r="E51" s="87"/>
      <c r="F51" s="29"/>
      <c r="G51" s="210">
        <v>0</v>
      </c>
      <c r="H51" s="171"/>
      <c r="I51" s="211">
        <f>$G51</f>
        <v>0</v>
      </c>
      <c r="J51" s="172"/>
      <c r="K51" s="212">
        <f>$G51</f>
        <v>0</v>
      </c>
      <c r="L51" s="172"/>
      <c r="M51" s="212">
        <f>$G51</f>
        <v>0</v>
      </c>
      <c r="N51" s="172"/>
      <c r="O51" s="212">
        <f>$G51</f>
        <v>0</v>
      </c>
      <c r="P51" s="173"/>
      <c r="Q51" s="174"/>
      <c r="R51" s="214"/>
      <c r="S51" s="214"/>
      <c r="T51" s="214"/>
      <c r="U51" s="214"/>
      <c r="V51" s="214"/>
      <c r="W51" s="214"/>
    </row>
    <row r="52" spans="1:23">
      <c r="B52" s="369"/>
      <c r="C52" s="368"/>
      <c r="D52" s="28" t="s">
        <v>38</v>
      </c>
      <c r="E52" s="312"/>
      <c r="F52" s="175"/>
      <c r="G52" s="317"/>
      <c r="H52" s="177"/>
      <c r="I52" s="176">
        <f>IF(I51&lt;=0,0,ROUND(IF((G52*$O$4)+G52&gt;=$O$6,IF(O6&lt;=0,(G52*$O$4)+G52,O6),(G52*$O$4)+G52),0))</f>
        <v>0</v>
      </c>
      <c r="J52" s="178"/>
      <c r="K52" s="176">
        <f>IF(K51&lt;=0,0,ROUND(IF((I52*$O$4)+I52&gt;=$O$6,IF(O6&lt;=0,(I52*$O$4)+I52,O6),(I52*$O$4)+I52),0))</f>
        <v>0</v>
      </c>
      <c r="L52" s="179"/>
      <c r="M52" s="176">
        <f>IF(M51&lt;=0,0,ROUND(IF((K52*$O$4)+K52&gt;=$O$6,IF(O6&lt;=0,(K52*$O$4)+K52,O6),(K52*$O$4)+K52),0))</f>
        <v>0</v>
      </c>
      <c r="N52" s="179"/>
      <c r="O52" s="176">
        <f>IF(O51&lt;=0,0,ROUND(IF((M52*$O$4)+M52&gt;=$O$6,IF(O6&lt;=0,(M52*$O$4)+M52,O6),(M52*$O$4)+M52),0))</f>
        <v>0</v>
      </c>
      <c r="P52" s="173"/>
      <c r="Q52" s="174"/>
      <c r="R52" s="214"/>
      <c r="S52" s="214"/>
      <c r="T52" s="214"/>
      <c r="U52" s="214"/>
      <c r="V52" s="214"/>
      <c r="W52" s="214"/>
    </row>
    <row r="53" spans="1:23">
      <c r="B53" s="33"/>
      <c r="D53" s="34" t="s">
        <v>39</v>
      </c>
      <c r="E53" s="312"/>
      <c r="F53" s="175"/>
      <c r="G53" s="320">
        <f>ROUND(IF(G52&gt;=$O$6,(IF($O$6&lt;=0,G52*G51,$O$6*G51)),G51*G52),0)</f>
        <v>0</v>
      </c>
      <c r="H53" s="180"/>
      <c r="I53" s="320">
        <f t="shared" ref="I53:O53" si="12">ROUND(I52*I51,0)</f>
        <v>0</v>
      </c>
      <c r="J53" s="180"/>
      <c r="K53" s="320">
        <f t="shared" si="12"/>
        <v>0</v>
      </c>
      <c r="L53" s="180"/>
      <c r="M53" s="320">
        <f t="shared" si="12"/>
        <v>0</v>
      </c>
      <c r="N53" s="180"/>
      <c r="O53" s="321">
        <f t="shared" si="12"/>
        <v>0</v>
      </c>
      <c r="P53" s="173"/>
      <c r="Q53" s="174"/>
      <c r="R53" s="214"/>
      <c r="S53" s="214"/>
      <c r="T53" s="214"/>
      <c r="U53" s="214"/>
      <c r="V53" s="214"/>
      <c r="W53" s="214"/>
    </row>
    <row r="54" spans="1:23">
      <c r="B54" s="33"/>
      <c r="D54" s="35" t="s">
        <v>23</v>
      </c>
      <c r="E54" s="312"/>
      <c r="F54" s="308"/>
      <c r="G54" s="323">
        <f>ROUND(G53*F54,0)</f>
        <v>0</v>
      </c>
      <c r="H54" s="309">
        <f>'Add''l Personnel'!$F$54</f>
        <v>0</v>
      </c>
      <c r="I54" s="324">
        <f>ROUND(I53*H54,0)</f>
        <v>0</v>
      </c>
      <c r="J54" s="309">
        <f>'Add''l Personnel'!$F$54</f>
        <v>0</v>
      </c>
      <c r="K54" s="324">
        <f>ROUND(K53*J54,0)</f>
        <v>0</v>
      </c>
      <c r="L54" s="309">
        <f>'Add''l Personnel'!$F$54</f>
        <v>0</v>
      </c>
      <c r="M54" s="324">
        <f>ROUND(M53*L54,0)</f>
        <v>0</v>
      </c>
      <c r="N54" s="309">
        <f>'Add''l Personnel'!$F$54</f>
        <v>0</v>
      </c>
      <c r="O54" s="324">
        <f>ROUND(O53*N54,0)</f>
        <v>0</v>
      </c>
      <c r="P54" s="173"/>
      <c r="Q54" s="174"/>
      <c r="R54" s="214"/>
      <c r="S54" s="214"/>
      <c r="T54" s="214"/>
      <c r="U54" s="214"/>
      <c r="V54" s="214"/>
      <c r="W54" s="214"/>
    </row>
    <row r="55" spans="1:23">
      <c r="B55" s="33"/>
      <c r="D55" s="40" t="s">
        <v>40</v>
      </c>
      <c r="E55" s="313"/>
      <c r="F55" s="181"/>
      <c r="G55" s="36">
        <f>ROUND(G53+G54,0)</f>
        <v>0</v>
      </c>
      <c r="H55" s="37"/>
      <c r="I55" s="38">
        <f t="shared" ref="I55:O55" si="13">ROUND(I53+I54,0)</f>
        <v>0</v>
      </c>
      <c r="J55" s="37"/>
      <c r="K55" s="38">
        <f t="shared" si="13"/>
        <v>0</v>
      </c>
      <c r="L55" s="37"/>
      <c r="M55" s="38">
        <f t="shared" si="13"/>
        <v>0</v>
      </c>
      <c r="N55" s="37"/>
      <c r="O55" s="38">
        <f t="shared" si="13"/>
        <v>0</v>
      </c>
      <c r="P55" s="182"/>
      <c r="Q55" s="37">
        <f>ROUND(G55+I55+K55+M55+O55,0)</f>
        <v>0</v>
      </c>
      <c r="R55" s="214"/>
      <c r="S55" s="214"/>
      <c r="T55" s="214"/>
      <c r="U55" s="214"/>
      <c r="V55" s="214"/>
      <c r="W55" s="214"/>
    </row>
    <row r="56" spans="1:23">
      <c r="B56" s="33"/>
      <c r="D56" s="40"/>
      <c r="E56" s="313"/>
      <c r="F56" s="181"/>
      <c r="G56" s="36"/>
      <c r="H56" s="37"/>
      <c r="I56" s="36"/>
      <c r="J56" s="37"/>
      <c r="K56" s="36"/>
      <c r="L56" s="37"/>
      <c r="M56" s="36"/>
      <c r="N56" s="37"/>
      <c r="O56" s="36"/>
      <c r="P56" s="182"/>
      <c r="Q56" s="37"/>
      <c r="R56" s="214"/>
      <c r="S56" s="214"/>
      <c r="T56" s="214"/>
      <c r="U56" s="214"/>
      <c r="V56" s="214"/>
      <c r="W56" s="214"/>
    </row>
    <row r="57" spans="1:23">
      <c r="B57" s="43" t="s">
        <v>88</v>
      </c>
      <c r="E57" s="87"/>
      <c r="F57" s="29"/>
      <c r="G57" s="198"/>
      <c r="H57" s="199"/>
      <c r="I57" s="198"/>
      <c r="J57" s="199"/>
      <c r="K57" s="198"/>
      <c r="L57" s="199"/>
      <c r="M57" s="198"/>
      <c r="N57" s="199"/>
      <c r="O57" s="198"/>
      <c r="P57" s="173"/>
      <c r="Q57" s="200"/>
      <c r="R57" s="214"/>
      <c r="S57" s="214"/>
      <c r="T57" s="214"/>
      <c r="U57" s="214"/>
      <c r="V57" s="214"/>
      <c r="W57" s="214"/>
    </row>
    <row r="58" spans="1:23">
      <c r="A58" s="155">
        <v>4</v>
      </c>
      <c r="B58" s="369" t="s">
        <v>20</v>
      </c>
      <c r="C58" s="368"/>
      <c r="D58" s="28" t="s">
        <v>41</v>
      </c>
      <c r="E58" s="87"/>
      <c r="F58" s="29"/>
      <c r="G58" s="210">
        <v>0</v>
      </c>
      <c r="H58" s="171"/>
      <c r="I58" s="211">
        <f>$G58</f>
        <v>0</v>
      </c>
      <c r="J58" s="172"/>
      <c r="K58" s="212">
        <f>$G58</f>
        <v>0</v>
      </c>
      <c r="L58" s="172"/>
      <c r="M58" s="212">
        <f>$G58</f>
        <v>0</v>
      </c>
      <c r="N58" s="172"/>
      <c r="O58" s="212">
        <f>$G58</f>
        <v>0</v>
      </c>
      <c r="P58" s="173"/>
      <c r="Q58" s="174"/>
      <c r="R58" s="214"/>
      <c r="S58" s="214"/>
      <c r="T58" s="214"/>
      <c r="U58" s="214"/>
      <c r="V58" s="214"/>
      <c r="W58" s="214"/>
    </row>
    <row r="59" spans="1:23">
      <c r="B59" s="369"/>
      <c r="C59" s="368"/>
      <c r="D59" s="28" t="s">
        <v>38</v>
      </c>
      <c r="E59" s="312"/>
      <c r="F59" s="175"/>
      <c r="G59" s="317"/>
      <c r="H59" s="177"/>
      <c r="I59" s="176">
        <f>IF(I58&lt;=0,0,ROUND(IF((G59*$O$4)+G59&gt;=$O$6,IF(O6&lt;=0,(G59*$O$4)+G59,O6),(G59*$O$4)+G59),0))</f>
        <v>0</v>
      </c>
      <c r="J59" s="178"/>
      <c r="K59" s="176">
        <f>IF(K58&lt;=0,0,ROUND(IF((I59*$O$4)+I59&gt;=$O$6,IF(O6&lt;=0,(I59*$O$4)+I59,O6),(I59*$O$4)+I59),0))</f>
        <v>0</v>
      </c>
      <c r="L59" s="179"/>
      <c r="M59" s="176">
        <f>IF(M58&lt;=0,0,ROUND(IF((K59*$O$4)+K59&gt;=$O$6,IF(O6&lt;=0,(K59*$O$4)+K59,O6),(K59*$O$4)+K59),0))</f>
        <v>0</v>
      </c>
      <c r="N59" s="179"/>
      <c r="O59" s="176">
        <f>IF(O58&lt;=0,0,ROUND(IF((M59*$O$4)+M59&gt;=$O$6,IF(O6&lt;=0,(M59*$O$4)+M59,O6),(M59*$O$4)+M59),0))</f>
        <v>0</v>
      </c>
      <c r="P59" s="173"/>
      <c r="Q59" s="174"/>
      <c r="R59" s="214"/>
      <c r="S59" s="214"/>
      <c r="T59" s="214"/>
      <c r="U59" s="214"/>
      <c r="V59" s="214"/>
      <c r="W59" s="214"/>
    </row>
    <row r="60" spans="1:23">
      <c r="B60" s="33"/>
      <c r="D60" s="34" t="s">
        <v>39</v>
      </c>
      <c r="E60" s="312"/>
      <c r="F60" s="175"/>
      <c r="G60" s="320">
        <f>ROUND(IF(G59&gt;=$O$6,(IF($O$6&lt;=0,G59*G58,$O$6*G58)),G58*G59),0)</f>
        <v>0</v>
      </c>
      <c r="H60" s="180"/>
      <c r="I60" s="320">
        <f t="shared" ref="I60:O60" si="14">ROUND(I59*I58,0)</f>
        <v>0</v>
      </c>
      <c r="J60" s="180"/>
      <c r="K60" s="320">
        <f t="shared" si="14"/>
        <v>0</v>
      </c>
      <c r="L60" s="180"/>
      <c r="M60" s="320">
        <f t="shared" si="14"/>
        <v>0</v>
      </c>
      <c r="N60" s="180"/>
      <c r="O60" s="321">
        <f t="shared" si="14"/>
        <v>0</v>
      </c>
      <c r="P60" s="173"/>
      <c r="Q60" s="174"/>
      <c r="R60" s="214"/>
      <c r="S60" s="214"/>
      <c r="T60" s="214"/>
      <c r="U60" s="214"/>
      <c r="V60" s="214"/>
      <c r="W60" s="214"/>
    </row>
    <row r="61" spans="1:23">
      <c r="B61" s="33"/>
      <c r="D61" s="35" t="s">
        <v>23</v>
      </c>
      <c r="E61" s="312"/>
      <c r="F61" s="308"/>
      <c r="G61" s="323">
        <f>ROUND(G60*F61,0)</f>
        <v>0</v>
      </c>
      <c r="H61" s="309">
        <f>'Add''l Personnel'!$F$61</f>
        <v>0</v>
      </c>
      <c r="I61" s="324">
        <f>ROUND(I60*H61,0)</f>
        <v>0</v>
      </c>
      <c r="J61" s="309">
        <f>'Add''l Personnel'!$F$61</f>
        <v>0</v>
      </c>
      <c r="K61" s="324">
        <f>ROUND(K60*J61,0)</f>
        <v>0</v>
      </c>
      <c r="L61" s="309">
        <f>'Add''l Personnel'!$F$61</f>
        <v>0</v>
      </c>
      <c r="M61" s="324">
        <f>ROUND(M60*L61,0)</f>
        <v>0</v>
      </c>
      <c r="N61" s="309">
        <f>'Add''l Personnel'!$F$61</f>
        <v>0</v>
      </c>
      <c r="O61" s="324">
        <f>ROUND(O60*N61,0)</f>
        <v>0</v>
      </c>
      <c r="P61" s="173"/>
      <c r="Q61" s="174"/>
      <c r="R61" s="214"/>
      <c r="S61" s="214"/>
      <c r="T61" s="214"/>
      <c r="U61" s="214"/>
      <c r="V61" s="214"/>
      <c r="W61" s="214"/>
    </row>
    <row r="62" spans="1:23">
      <c r="B62" s="33"/>
      <c r="D62" s="40" t="s">
        <v>40</v>
      </c>
      <c r="E62" s="313"/>
      <c r="F62" s="181"/>
      <c r="G62" s="36">
        <f>ROUND(G60+G61,0)</f>
        <v>0</v>
      </c>
      <c r="H62" s="37"/>
      <c r="I62" s="38">
        <f t="shared" ref="I62:O62" si="15">ROUND(I60+I61,0)</f>
        <v>0</v>
      </c>
      <c r="J62" s="37"/>
      <c r="K62" s="38">
        <f t="shared" si="15"/>
        <v>0</v>
      </c>
      <c r="L62" s="37"/>
      <c r="M62" s="38">
        <f t="shared" si="15"/>
        <v>0</v>
      </c>
      <c r="N62" s="37"/>
      <c r="O62" s="38">
        <f t="shared" si="15"/>
        <v>0</v>
      </c>
      <c r="P62" s="182"/>
      <c r="Q62" s="37">
        <f>ROUND(G62+I62+K62+M62+O62,0)</f>
        <v>0</v>
      </c>
      <c r="R62" s="214"/>
      <c r="S62" s="214"/>
      <c r="T62" s="214"/>
      <c r="U62" s="214"/>
      <c r="V62" s="214"/>
      <c r="W62" s="214"/>
    </row>
    <row r="63" spans="1:23">
      <c r="B63" s="33"/>
      <c r="D63" s="40"/>
      <c r="E63" s="313"/>
      <c r="F63" s="181"/>
      <c r="G63" s="36"/>
      <c r="H63" s="37"/>
      <c r="I63" s="37"/>
      <c r="J63" s="53"/>
      <c r="K63" s="36"/>
      <c r="L63" s="37"/>
      <c r="M63" s="36"/>
      <c r="N63" s="37"/>
      <c r="O63" s="36"/>
      <c r="P63" s="182"/>
      <c r="Q63" s="37"/>
      <c r="R63" s="214"/>
      <c r="S63" s="214"/>
      <c r="T63" s="214"/>
      <c r="U63" s="214"/>
      <c r="V63" s="214"/>
      <c r="W63" s="214"/>
    </row>
    <row r="64" spans="1:23">
      <c r="B64" s="201" t="s">
        <v>46</v>
      </c>
      <c r="D64" s="40"/>
      <c r="E64" s="313"/>
      <c r="F64" s="181"/>
      <c r="G64" s="188">
        <f>ROUND(G43+G49+G55+G62,0)</f>
        <v>0</v>
      </c>
      <c r="H64" s="202"/>
      <c r="I64" s="188">
        <f>ROUND(I43+I49+I55+I62,0)</f>
        <v>0</v>
      </c>
      <c r="J64" s="202"/>
      <c r="K64" s="188">
        <f>ROUND(K43+K49+K55+K62,0)</f>
        <v>0</v>
      </c>
      <c r="L64" s="202"/>
      <c r="M64" s="188">
        <f>ROUND(M43+M49+M55+M62,0)</f>
        <v>0</v>
      </c>
      <c r="N64" s="202"/>
      <c r="O64" s="187">
        <f>ROUND(O43+O49+O55+O62,0)</f>
        <v>0</v>
      </c>
      <c r="P64" s="203"/>
      <c r="Q64" s="37"/>
      <c r="R64" s="214"/>
      <c r="S64" s="214"/>
      <c r="T64" s="214"/>
      <c r="U64" s="214"/>
      <c r="V64" s="214"/>
      <c r="W64" s="214"/>
    </row>
    <row r="65" spans="1:23" ht="17.25" customHeight="1">
      <c r="B65" s="204"/>
      <c r="D65" s="40"/>
      <c r="E65" s="313"/>
      <c r="F65" s="181"/>
      <c r="G65" s="37"/>
      <c r="H65" s="53"/>
      <c r="I65" s="37"/>
      <c r="J65" s="53"/>
      <c r="K65" s="37"/>
      <c r="L65" s="53"/>
      <c r="M65" s="37"/>
      <c r="N65" s="53"/>
      <c r="O65" s="37"/>
      <c r="P65" s="203"/>
      <c r="Q65" s="37"/>
      <c r="R65" s="221"/>
      <c r="S65" s="214"/>
      <c r="T65" s="214"/>
      <c r="U65" s="214"/>
      <c r="V65" s="214"/>
      <c r="W65" s="214"/>
    </row>
    <row r="66" spans="1:23" ht="17.25" customHeight="1">
      <c r="A66" s="54"/>
      <c r="B66" s="201" t="s">
        <v>47</v>
      </c>
      <c r="C66" s="43"/>
      <c r="D66" s="43"/>
      <c r="E66" s="78"/>
      <c r="F66" s="46"/>
      <c r="G66" s="188">
        <f>ROUND(G14+G20+G26+G32+G42+G48+G54+G61,0)</f>
        <v>0</v>
      </c>
      <c r="H66" s="202"/>
      <c r="I66" s="188">
        <f>ROUND(I14+I20+I26+I32+I42+I48+I54+I61,0)</f>
        <v>0</v>
      </c>
      <c r="J66" s="202"/>
      <c r="K66" s="188">
        <f>ROUND(K14+K20+K26+K32+K42+K48+K54+K61,0)</f>
        <v>0</v>
      </c>
      <c r="L66" s="202"/>
      <c r="M66" s="188">
        <f>ROUND(M14+M20+M26+M32+M42+M48+M54+M61,0)</f>
        <v>0</v>
      </c>
      <c r="N66" s="202"/>
      <c r="O66" s="188">
        <f>ROUND(O14+O20+O26+O32+O42+O48+O54+O61,0)</f>
        <v>0</v>
      </c>
      <c r="P66" s="205"/>
      <c r="Q66" s="37"/>
      <c r="R66" s="214"/>
      <c r="S66" s="214"/>
      <c r="T66" s="214"/>
      <c r="U66" s="214"/>
      <c r="V66" s="214"/>
      <c r="W66" s="214"/>
    </row>
    <row r="67" spans="1:23" s="43" customFormat="1">
      <c r="A67" s="155"/>
      <c r="B67" s="5"/>
      <c r="C67" s="1"/>
      <c r="D67" s="1"/>
      <c r="E67" s="87"/>
      <c r="F67" s="29"/>
      <c r="G67" s="198"/>
      <c r="H67" s="199"/>
      <c r="I67" s="198"/>
      <c r="J67" s="199"/>
      <c r="K67" s="198"/>
      <c r="L67" s="199"/>
      <c r="M67" s="198"/>
      <c r="N67" s="199"/>
      <c r="O67" s="198"/>
      <c r="P67" s="173"/>
      <c r="Q67" s="200"/>
      <c r="R67" s="220"/>
      <c r="S67" s="220"/>
      <c r="T67" s="220"/>
      <c r="U67" s="220"/>
      <c r="V67" s="220"/>
      <c r="W67" s="220"/>
    </row>
    <row r="68" spans="1:23">
      <c r="A68" s="315"/>
      <c r="B68" s="66" t="s">
        <v>48</v>
      </c>
      <c r="C68" s="66"/>
      <c r="D68" s="305"/>
      <c r="E68" s="78"/>
      <c r="F68" s="322"/>
      <c r="G68" s="80">
        <f>ROUND(G35+G64,0)</f>
        <v>0</v>
      </c>
      <c r="H68" s="316"/>
      <c r="I68" s="80">
        <f>ROUND(I35+I64,0)</f>
        <v>0</v>
      </c>
      <c r="J68" s="316"/>
      <c r="K68" s="80">
        <f>ROUND(K35+K64,0)</f>
        <v>0</v>
      </c>
      <c r="L68" s="316"/>
      <c r="M68" s="80">
        <f>ROUND(M35+M64,0)</f>
        <v>0</v>
      </c>
      <c r="N68" s="316"/>
      <c r="O68" s="80">
        <f>ROUND(O35+O64,0)</f>
        <v>0</v>
      </c>
      <c r="P68" s="53"/>
      <c r="Q68" s="80">
        <f>ROUND(SUM(Q10:Q67),0)</f>
        <v>0</v>
      </c>
      <c r="R68" s="214"/>
      <c r="S68" s="214"/>
      <c r="T68" s="214"/>
      <c r="U68" s="214"/>
      <c r="V68" s="214"/>
      <c r="W68" s="214"/>
    </row>
    <row r="69" spans="1:23" s="43" customFormat="1">
      <c r="A69" s="54"/>
      <c r="E69" s="45"/>
      <c r="F69" s="45"/>
      <c r="G69" s="37"/>
      <c r="H69" s="206"/>
      <c r="I69" s="37"/>
      <c r="J69" s="206"/>
      <c r="K69" s="37"/>
      <c r="L69" s="206"/>
      <c r="M69" s="37"/>
      <c r="N69" s="206"/>
      <c r="O69" s="37"/>
      <c r="P69" s="207"/>
      <c r="Q69" s="37"/>
    </row>
    <row r="70" spans="1:23" s="43" customFormat="1" ht="12.65" customHeight="1">
      <c r="A70" s="54"/>
      <c r="C70" s="1"/>
      <c r="D70" s="1"/>
      <c r="E70" s="2"/>
      <c r="F70" s="2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9"/>
    </row>
    <row r="72" spans="1:23">
      <c r="B72" s="214"/>
      <c r="C72" s="214"/>
      <c r="D72" s="214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7"/>
    </row>
  </sheetData>
  <sheetProtection formatCells="0" selectLockedCells="1"/>
  <protectedRanges>
    <protectedRange password="92F0" sqref="M6" name="Range1_1" securityDescriptor="O:WDG:WDD:(A;;CC;;;WD)(A;;CC;;;S-1-5-21-1292428093-879983540-839522115-21059)"/>
    <protectedRange password="92F0" sqref="R12:X25" name="Range1_3" securityDescriptor="O:WDG:WDD:(A;;CC;;;WD)(A;;CC;;;S-1-5-21-1292428093-879983540-839522115-21059)"/>
  </protectedRanges>
  <mergeCells count="32">
    <mergeCell ref="B51:B52"/>
    <mergeCell ref="C51:C52"/>
    <mergeCell ref="B58:B59"/>
    <mergeCell ref="C58:C59"/>
    <mergeCell ref="B29:B30"/>
    <mergeCell ref="C29:C30"/>
    <mergeCell ref="B39:B40"/>
    <mergeCell ref="C39:C40"/>
    <mergeCell ref="B45:B46"/>
    <mergeCell ref="C45:C46"/>
    <mergeCell ref="B12:B13"/>
    <mergeCell ref="C12:C13"/>
    <mergeCell ref="B17:B18"/>
    <mergeCell ref="C17:C18"/>
    <mergeCell ref="B23:B24"/>
    <mergeCell ref="C23:C24"/>
    <mergeCell ref="R40:T41"/>
    <mergeCell ref="A1:Q1"/>
    <mergeCell ref="F8:G8"/>
    <mergeCell ref="H8:I8"/>
    <mergeCell ref="J8:K8"/>
    <mergeCell ref="L8:M8"/>
    <mergeCell ref="K5:N5"/>
    <mergeCell ref="O6:P6"/>
    <mergeCell ref="A2:Q2"/>
    <mergeCell ref="N8:O8"/>
    <mergeCell ref="B4:F4"/>
    <mergeCell ref="I4:N4"/>
    <mergeCell ref="O4:P4"/>
    <mergeCell ref="E5:F5"/>
    <mergeCell ref="O5:P5"/>
    <mergeCell ref="E6:F6"/>
  </mergeCells>
  <phoneticPr fontId="40" type="noConversion"/>
  <pageMargins left="0.17" right="0.17" top="0.17" bottom="0.39" header="0.3" footer="0.16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"/>
  <sheetViews>
    <sheetView zoomScale="90" zoomScaleNormal="90" workbookViewId="0">
      <selection activeCell="F11" sqref="F11"/>
    </sheetView>
  </sheetViews>
  <sheetFormatPr defaultColWidth="14.453125" defaultRowHeight="14.5"/>
  <cols>
    <col min="1" max="1" width="15.36328125" customWidth="1"/>
    <col min="2" max="2" width="30.08984375" customWidth="1"/>
    <col min="3" max="3" width="9.08984375" customWidth="1"/>
    <col min="5" max="5" width="1.08984375" customWidth="1"/>
    <col min="6" max="6" width="16.6328125" customWidth="1"/>
    <col min="7" max="7" width="8.453125" bestFit="1" customWidth="1"/>
    <col min="11" max="11" width="0.90625" hidden="1" customWidth="1"/>
    <col min="12" max="12" width="12.08984375" hidden="1" customWidth="1"/>
    <col min="13" max="13" width="11.08984375" hidden="1" customWidth="1"/>
    <col min="14" max="14" width="14.453125" hidden="1" customWidth="1"/>
  </cols>
  <sheetData>
    <row r="1" spans="1:15" ht="18.5">
      <c r="A1" s="408" t="s">
        <v>68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3" spans="1:15" ht="15" thickBot="1">
      <c r="A3" s="339" t="s">
        <v>69</v>
      </c>
      <c r="B3" s="351"/>
      <c r="H3" t="s">
        <v>70</v>
      </c>
    </row>
    <row r="4" spans="1:15" ht="15" thickBot="1">
      <c r="A4" s="339" t="s">
        <v>111</v>
      </c>
      <c r="B4" s="341"/>
      <c r="H4" s="340"/>
      <c r="I4" s="340"/>
      <c r="J4" s="340"/>
      <c r="K4" s="340"/>
      <c r="L4" s="340"/>
      <c r="M4" s="340"/>
      <c r="N4" s="340"/>
    </row>
    <row r="5" spans="1:15" ht="15" thickBot="1">
      <c r="A5" s="339" t="s">
        <v>112</v>
      </c>
      <c r="B5" s="341"/>
      <c r="H5" s="341"/>
      <c r="I5" s="341"/>
      <c r="J5" s="341"/>
      <c r="K5" s="341"/>
      <c r="L5" s="341"/>
      <c r="M5" s="341"/>
      <c r="N5" s="341"/>
    </row>
    <row r="6" spans="1:15" ht="15" thickBot="1">
      <c r="A6" s="339" t="s">
        <v>113</v>
      </c>
      <c r="B6" s="341"/>
      <c r="H6" s="341"/>
      <c r="I6" s="341"/>
      <c r="J6" s="341"/>
      <c r="K6" s="341"/>
      <c r="L6" s="341"/>
      <c r="M6" s="341"/>
      <c r="N6" s="341"/>
    </row>
    <row r="7" spans="1:15" ht="15" thickBot="1">
      <c r="H7" s="341"/>
      <c r="I7" s="341"/>
      <c r="J7" s="341"/>
      <c r="K7" s="341"/>
      <c r="L7" s="341"/>
      <c r="M7" s="341"/>
      <c r="N7" s="341"/>
    </row>
    <row r="8" spans="1:15" ht="15" thickBot="1"/>
    <row r="9" spans="1:15" ht="15" thickBot="1">
      <c r="B9" t="s">
        <v>114</v>
      </c>
      <c r="C9" t="s">
        <v>115</v>
      </c>
      <c r="D9">
        <v>610000</v>
      </c>
      <c r="F9" s="352">
        <f>'Detailed Budget'!G22</f>
        <v>0</v>
      </c>
    </row>
    <row r="10" spans="1:15" ht="15" thickBot="1">
      <c r="B10" t="s">
        <v>116</v>
      </c>
      <c r="C10" t="s">
        <v>117</v>
      </c>
      <c r="D10">
        <v>605999</v>
      </c>
      <c r="F10" s="352">
        <f>'Detailed Budget'!G71-'Detailed Budget'!G74</f>
        <v>0</v>
      </c>
    </row>
    <row r="11" spans="1:15" ht="15" thickBot="1">
      <c r="B11" t="s">
        <v>118</v>
      </c>
      <c r="C11" t="s">
        <v>119</v>
      </c>
      <c r="D11">
        <v>625000</v>
      </c>
      <c r="F11" s="352">
        <f>'Detailed Budget'!G27+'Detailed Budget'!G33+'Detailed Budget'!G39+'Detailed Budget'!G45+'Detailed Budget'!G55+'Detailed Budget'!G61+'Detailed Budget'!G67</f>
        <v>0</v>
      </c>
      <c r="H11" t="s">
        <v>78</v>
      </c>
    </row>
    <row r="12" spans="1:15" ht="15" thickBot="1">
      <c r="B12" t="s">
        <v>120</v>
      </c>
      <c r="C12" t="s">
        <v>121</v>
      </c>
      <c r="D12">
        <v>630000</v>
      </c>
      <c r="F12" s="343">
        <f>'Detailed Budget'!G106</f>
        <v>0</v>
      </c>
      <c r="H12" s="340"/>
      <c r="I12" s="340"/>
      <c r="J12" s="340"/>
      <c r="K12" s="340"/>
      <c r="L12" s="340"/>
      <c r="M12" s="340"/>
      <c r="N12" s="340"/>
    </row>
    <row r="13" spans="1:15" ht="15" thickBot="1">
      <c r="B13" t="s">
        <v>71</v>
      </c>
      <c r="C13" t="s">
        <v>122</v>
      </c>
      <c r="D13">
        <v>655000</v>
      </c>
      <c r="F13" s="349">
        <f>'Detailed Budget'!G82</f>
        <v>0</v>
      </c>
      <c r="H13" s="341"/>
      <c r="I13" s="341"/>
      <c r="J13" s="341"/>
      <c r="K13" s="341"/>
      <c r="L13" s="341"/>
      <c r="M13" s="341"/>
      <c r="N13" s="341"/>
    </row>
    <row r="14" spans="1:15" ht="15" thickBot="1">
      <c r="B14" t="s">
        <v>123</v>
      </c>
      <c r="C14" t="s">
        <v>124</v>
      </c>
      <c r="D14">
        <v>635000</v>
      </c>
      <c r="F14" s="343">
        <f>'Detailed Budget'!G97</f>
        <v>0</v>
      </c>
      <c r="H14" s="341"/>
      <c r="I14" s="341"/>
      <c r="J14" s="341"/>
      <c r="K14" s="341"/>
      <c r="L14" s="341"/>
      <c r="M14" s="341"/>
      <c r="N14" s="341"/>
    </row>
    <row r="15" spans="1:15" ht="15" thickBot="1">
      <c r="B15" t="s">
        <v>125</v>
      </c>
      <c r="C15" t="s">
        <v>126</v>
      </c>
      <c r="D15">
        <v>670000</v>
      </c>
      <c r="F15" s="343">
        <f>'Detailed Budget'!G84</f>
        <v>0</v>
      </c>
      <c r="H15" s="341"/>
      <c r="I15" s="341"/>
      <c r="J15" s="341"/>
      <c r="K15" s="341"/>
      <c r="L15" s="341"/>
      <c r="M15" s="341"/>
      <c r="N15" s="341"/>
    </row>
    <row r="16" spans="1:15" ht="15" thickBot="1">
      <c r="B16" t="s">
        <v>127</v>
      </c>
      <c r="C16" t="s">
        <v>128</v>
      </c>
      <c r="D16">
        <v>640600</v>
      </c>
      <c r="F16" s="349">
        <f>'Detailed Budget'!G109</f>
        <v>0</v>
      </c>
    </row>
    <row r="17" spans="2:8" ht="15" thickBot="1">
      <c r="B17" t="s">
        <v>129</v>
      </c>
      <c r="C17" t="s">
        <v>130</v>
      </c>
      <c r="D17">
        <v>640000</v>
      </c>
      <c r="F17" s="343">
        <f>'Detailed Budget'!G100</f>
        <v>0</v>
      </c>
    </row>
    <row r="18" spans="2:8" ht="15" thickBot="1">
      <c r="B18" t="s">
        <v>131</v>
      </c>
      <c r="C18" t="s">
        <v>132</v>
      </c>
      <c r="D18">
        <v>695000</v>
      </c>
      <c r="F18" s="343">
        <f>'Detailed Budget'!G121</f>
        <v>0</v>
      </c>
    </row>
    <row r="19" spans="2:8" ht="15" thickBot="1">
      <c r="B19" t="s">
        <v>133</v>
      </c>
      <c r="C19" t="s">
        <v>134</v>
      </c>
      <c r="D19">
        <v>620000</v>
      </c>
      <c r="F19" s="343"/>
    </row>
    <row r="20" spans="2:8" ht="15" thickBot="1">
      <c r="B20" t="s">
        <v>135</v>
      </c>
      <c r="C20" t="s">
        <v>136</v>
      </c>
      <c r="D20">
        <v>670900</v>
      </c>
      <c r="F20" s="343">
        <f>'Detailed Budget'!G85</f>
        <v>0</v>
      </c>
    </row>
    <row r="21" spans="2:8" ht="15" thickBot="1">
      <c r="B21" t="s">
        <v>137</v>
      </c>
      <c r="C21" t="s">
        <v>138</v>
      </c>
      <c r="D21">
        <v>640700</v>
      </c>
      <c r="F21" s="343"/>
    </row>
    <row r="22" spans="2:8" ht="15" thickBot="1">
      <c r="B22" t="s">
        <v>139</v>
      </c>
      <c r="C22" t="s">
        <v>140</v>
      </c>
      <c r="D22">
        <v>640730</v>
      </c>
      <c r="F22" s="343">
        <f>'Detailed Budget'!G147</f>
        <v>0</v>
      </c>
    </row>
    <row r="23" spans="2:8" ht="15" thickBot="1">
      <c r="B23" s="344" t="s">
        <v>72</v>
      </c>
      <c r="C23" s="342"/>
      <c r="D23" s="345" t="s">
        <v>73</v>
      </c>
      <c r="F23" s="343"/>
    </row>
    <row r="24" spans="2:8" ht="15" thickBot="1">
      <c r="B24" s="346" t="s">
        <v>141</v>
      </c>
      <c r="C24" s="347"/>
      <c r="D24" s="348" t="s">
        <v>74</v>
      </c>
      <c r="E24" s="347"/>
      <c r="F24" s="349"/>
      <c r="H24" s="353"/>
    </row>
    <row r="25" spans="2:8" ht="15" thickBot="1">
      <c r="D25" s="339" t="s">
        <v>75</v>
      </c>
      <c r="F25" s="343">
        <f>'Detailed Budget'!G149</f>
        <v>0</v>
      </c>
    </row>
    <row r="26" spans="2:8" ht="15" thickBot="1">
      <c r="B26" t="s">
        <v>142</v>
      </c>
      <c r="D26" s="339" t="s">
        <v>76</v>
      </c>
      <c r="F26" s="343">
        <f>'Detailed Budget'!G150</f>
        <v>0</v>
      </c>
    </row>
    <row r="27" spans="2:8" ht="15" thickBot="1">
      <c r="B27" t="s">
        <v>37</v>
      </c>
      <c r="C27" t="s">
        <v>143</v>
      </c>
      <c r="D27">
        <v>680985</v>
      </c>
      <c r="F27" s="343">
        <f>'Detailed Budget'!G151</f>
        <v>0</v>
      </c>
      <c r="G27" s="338">
        <v>0.69499999999999995</v>
      </c>
    </row>
    <row r="28" spans="2:8" ht="15" thickBot="1">
      <c r="D28" s="339" t="s">
        <v>77</v>
      </c>
      <c r="F28" s="343">
        <f>'Detailed Budget'!G152</f>
        <v>0</v>
      </c>
    </row>
    <row r="30" spans="2:8">
      <c r="F30" s="353"/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8"/>
  <sheetViews>
    <sheetView zoomScale="90" zoomScaleNormal="90" workbookViewId="0">
      <selection activeCell="F10" sqref="F10"/>
    </sheetView>
  </sheetViews>
  <sheetFormatPr defaultColWidth="14.453125" defaultRowHeight="14.5"/>
  <cols>
    <col min="1" max="1" width="15.36328125" customWidth="1"/>
    <col min="2" max="2" width="30.08984375" customWidth="1"/>
    <col min="3" max="3" width="9.08984375" customWidth="1"/>
    <col min="5" max="5" width="1.08984375" customWidth="1"/>
    <col min="7" max="7" width="7.90625" customWidth="1"/>
    <col min="11" max="11" width="0.90625" hidden="1" customWidth="1"/>
    <col min="12" max="12" width="12.08984375" hidden="1" customWidth="1"/>
    <col min="13" max="13" width="11.08984375" hidden="1" customWidth="1"/>
    <col min="14" max="14" width="14.453125" hidden="1" customWidth="1"/>
  </cols>
  <sheetData>
    <row r="1" spans="1:15" ht="18.5">
      <c r="A1" s="408" t="s">
        <v>68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3" spans="1:15" ht="15" thickBot="1">
      <c r="A3" s="339" t="s">
        <v>69</v>
      </c>
      <c r="B3" s="351"/>
      <c r="H3" t="s">
        <v>70</v>
      </c>
    </row>
    <row r="4" spans="1:15" ht="15" thickBot="1">
      <c r="A4" s="339" t="s">
        <v>111</v>
      </c>
      <c r="B4" s="341"/>
      <c r="H4" s="340"/>
      <c r="I4" s="340"/>
      <c r="J4" s="340"/>
      <c r="K4" s="340"/>
      <c r="L4" s="340"/>
      <c r="M4" s="340"/>
      <c r="N4" s="340"/>
    </row>
    <row r="5" spans="1:15" ht="15" thickBot="1">
      <c r="A5" s="339" t="s">
        <v>112</v>
      </c>
      <c r="B5" s="341"/>
      <c r="H5" s="341"/>
      <c r="I5" s="341"/>
      <c r="J5" s="341"/>
      <c r="K5" s="341"/>
      <c r="L5" s="341"/>
      <c r="M5" s="341"/>
      <c r="N5" s="341"/>
    </row>
    <row r="6" spans="1:15" ht="15" thickBot="1">
      <c r="A6" s="339" t="s">
        <v>144</v>
      </c>
      <c r="B6" s="341"/>
      <c r="H6" s="341"/>
      <c r="I6" s="341"/>
      <c r="J6" s="341"/>
      <c r="K6" s="341"/>
      <c r="L6" s="341"/>
      <c r="M6" s="341"/>
      <c r="N6" s="341"/>
    </row>
    <row r="7" spans="1:15" ht="15" thickBot="1">
      <c r="H7" s="341"/>
      <c r="I7" s="341"/>
      <c r="J7" s="341"/>
      <c r="K7" s="341"/>
      <c r="L7" s="341"/>
      <c r="M7" s="341"/>
      <c r="N7" s="341"/>
    </row>
    <row r="8" spans="1:15" ht="15" thickBot="1"/>
    <row r="9" spans="1:15" ht="15" thickBot="1">
      <c r="B9" t="s">
        <v>114</v>
      </c>
      <c r="C9" t="s">
        <v>115</v>
      </c>
      <c r="D9">
        <v>610000</v>
      </c>
      <c r="F9" s="343">
        <f>'Detailed Budget'!I22</f>
        <v>0</v>
      </c>
    </row>
    <row r="10" spans="1:15" ht="15" thickBot="1">
      <c r="B10" t="s">
        <v>116</v>
      </c>
      <c r="C10" t="s">
        <v>117</v>
      </c>
      <c r="D10">
        <v>605999</v>
      </c>
      <c r="F10" s="343">
        <f>'Detailed Budget'!I71-'Detailed Budget'!I74</f>
        <v>0</v>
      </c>
    </row>
    <row r="11" spans="1:15" ht="15" thickBot="1">
      <c r="B11" t="s">
        <v>118</v>
      </c>
      <c r="C11" t="s">
        <v>119</v>
      </c>
      <c r="D11">
        <v>625000</v>
      </c>
      <c r="F11" s="343">
        <f>'Detailed Budget'!I27+'Detailed Budget'!I33+'Detailed Budget'!I39+'Detailed Budget'!I45+'Detailed Budget'!I55+'Detailed Budget'!I61+'Detailed Budget'!I67</f>
        <v>0</v>
      </c>
      <c r="H11" t="s">
        <v>78</v>
      </c>
    </row>
    <row r="12" spans="1:15" ht="15" thickBot="1">
      <c r="B12" t="s">
        <v>120</v>
      </c>
      <c r="C12" t="s">
        <v>121</v>
      </c>
      <c r="D12">
        <v>630000</v>
      </c>
      <c r="F12" s="343">
        <f>'Detailed Budget'!I106</f>
        <v>0</v>
      </c>
      <c r="H12" s="340"/>
      <c r="I12" s="340"/>
      <c r="J12" s="340"/>
      <c r="K12" s="340"/>
      <c r="L12" s="340"/>
      <c r="M12" s="340"/>
      <c r="N12" s="340"/>
    </row>
    <row r="13" spans="1:15" ht="15" thickBot="1">
      <c r="B13" t="s">
        <v>71</v>
      </c>
      <c r="C13" t="s">
        <v>122</v>
      </c>
      <c r="D13">
        <v>655000</v>
      </c>
      <c r="F13" s="349">
        <f>'Detailed Budget'!I82</f>
        <v>0</v>
      </c>
      <c r="H13" s="341"/>
      <c r="I13" s="341"/>
      <c r="J13" s="341"/>
      <c r="K13" s="341"/>
      <c r="L13" s="341"/>
      <c r="M13" s="341"/>
      <c r="N13" s="341"/>
    </row>
    <row r="14" spans="1:15" ht="15" thickBot="1">
      <c r="B14" t="s">
        <v>123</v>
      </c>
      <c r="C14" t="s">
        <v>124</v>
      </c>
      <c r="D14">
        <v>635000</v>
      </c>
      <c r="F14" s="343">
        <f>'Detailed Budget'!I97</f>
        <v>0</v>
      </c>
      <c r="H14" s="341"/>
      <c r="I14" s="341"/>
      <c r="J14" s="341"/>
      <c r="K14" s="341"/>
      <c r="L14" s="341"/>
      <c r="M14" s="341"/>
      <c r="N14" s="341"/>
    </row>
    <row r="15" spans="1:15" ht="15" thickBot="1">
      <c r="B15" t="s">
        <v>125</v>
      </c>
      <c r="C15" t="s">
        <v>126</v>
      </c>
      <c r="D15">
        <v>670000</v>
      </c>
      <c r="F15" s="343">
        <f>'Detailed Budget'!I84</f>
        <v>0</v>
      </c>
      <c r="H15" s="341"/>
      <c r="I15" s="341"/>
      <c r="J15" s="341"/>
      <c r="K15" s="341"/>
      <c r="L15" s="341"/>
      <c r="M15" s="341"/>
      <c r="N15" s="341"/>
    </row>
    <row r="16" spans="1:15" ht="15" thickBot="1">
      <c r="B16" t="s">
        <v>127</v>
      </c>
      <c r="C16" t="s">
        <v>128</v>
      </c>
      <c r="D16">
        <v>640600</v>
      </c>
      <c r="F16" s="349">
        <f>'Detailed Budget'!I109</f>
        <v>0</v>
      </c>
    </row>
    <row r="17" spans="2:7" ht="15" thickBot="1">
      <c r="B17" t="s">
        <v>129</v>
      </c>
      <c r="C17" t="s">
        <v>130</v>
      </c>
      <c r="D17">
        <v>640000</v>
      </c>
      <c r="F17" s="343">
        <f>'Detailed Budget'!I100</f>
        <v>0</v>
      </c>
    </row>
    <row r="18" spans="2:7" ht="15" thickBot="1">
      <c r="B18" t="s">
        <v>131</v>
      </c>
      <c r="C18" t="s">
        <v>132</v>
      </c>
      <c r="D18">
        <v>695000</v>
      </c>
      <c r="F18" s="343">
        <f>'Detailed Budget'!I121</f>
        <v>0</v>
      </c>
    </row>
    <row r="19" spans="2:7" ht="15" thickBot="1">
      <c r="B19" t="s">
        <v>133</v>
      </c>
      <c r="C19" t="s">
        <v>134</v>
      </c>
      <c r="D19">
        <v>620000</v>
      </c>
      <c r="F19" s="343"/>
    </row>
    <row r="20" spans="2:7" ht="15" thickBot="1">
      <c r="B20" t="s">
        <v>135</v>
      </c>
      <c r="C20" t="s">
        <v>136</v>
      </c>
      <c r="D20">
        <v>670900</v>
      </c>
      <c r="F20" s="343">
        <f>'Detailed Budget'!I85</f>
        <v>0</v>
      </c>
    </row>
    <row r="21" spans="2:7" ht="15" thickBot="1">
      <c r="B21" t="s">
        <v>137</v>
      </c>
      <c r="C21" t="s">
        <v>138</v>
      </c>
      <c r="D21">
        <v>640700</v>
      </c>
      <c r="F21" s="343"/>
    </row>
    <row r="22" spans="2:7" ht="15" thickBot="1">
      <c r="B22" t="s">
        <v>139</v>
      </c>
      <c r="C22" t="s">
        <v>140</v>
      </c>
      <c r="D22">
        <v>640730</v>
      </c>
      <c r="F22" s="343"/>
    </row>
    <row r="23" spans="2:7" ht="15" thickBot="1">
      <c r="B23" s="344" t="s">
        <v>72</v>
      </c>
      <c r="C23" s="342"/>
      <c r="D23" s="345" t="s">
        <v>73</v>
      </c>
      <c r="F23" s="343"/>
    </row>
    <row r="24" spans="2:7" ht="15" thickBot="1">
      <c r="B24" s="346" t="s">
        <v>141</v>
      </c>
      <c r="C24" s="347"/>
      <c r="D24" s="348" t="s">
        <v>74</v>
      </c>
      <c r="E24" s="347"/>
      <c r="F24" s="349"/>
    </row>
    <row r="25" spans="2:7" ht="15" thickBot="1">
      <c r="D25" s="339" t="s">
        <v>75</v>
      </c>
      <c r="F25" s="343">
        <f>'Detailed Budget'!I149</f>
        <v>0</v>
      </c>
    </row>
    <row r="26" spans="2:7" ht="15" thickBot="1">
      <c r="B26" t="s">
        <v>142</v>
      </c>
      <c r="D26" s="339" t="s">
        <v>76</v>
      </c>
      <c r="F26" s="343">
        <f>'Detailed Budget'!I150</f>
        <v>0</v>
      </c>
    </row>
    <row r="27" spans="2:7" ht="15" thickBot="1">
      <c r="B27" t="s">
        <v>37</v>
      </c>
      <c r="C27" t="s">
        <v>143</v>
      </c>
      <c r="D27">
        <v>680985</v>
      </c>
      <c r="F27" s="343">
        <f>'Detailed Budget'!I151</f>
        <v>0</v>
      </c>
      <c r="G27" s="350">
        <v>0.69499999999999995</v>
      </c>
    </row>
    <row r="28" spans="2:7" ht="15" thickBot="1">
      <c r="D28" s="339" t="s">
        <v>77</v>
      </c>
      <c r="F28" s="343">
        <f>'Detailed Budget'!I152</f>
        <v>0</v>
      </c>
    </row>
  </sheetData>
  <mergeCells count="1">
    <mergeCell ref="A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8"/>
  <sheetViews>
    <sheetView zoomScale="90" zoomScaleNormal="90" workbookViewId="0">
      <selection activeCell="F11" sqref="F11"/>
    </sheetView>
  </sheetViews>
  <sheetFormatPr defaultColWidth="14.453125" defaultRowHeight="14.5"/>
  <cols>
    <col min="1" max="1" width="15.36328125" customWidth="1"/>
    <col min="2" max="2" width="30.08984375" customWidth="1"/>
    <col min="3" max="3" width="9.08984375" customWidth="1"/>
    <col min="5" max="5" width="1.08984375" customWidth="1"/>
    <col min="7" max="7" width="7.90625" customWidth="1"/>
    <col min="11" max="11" width="0.90625" hidden="1" customWidth="1"/>
    <col min="12" max="12" width="12.08984375" hidden="1" customWidth="1"/>
    <col min="13" max="13" width="11.08984375" hidden="1" customWidth="1"/>
    <col min="14" max="14" width="14.453125" hidden="1" customWidth="1"/>
  </cols>
  <sheetData>
    <row r="1" spans="1:15" ht="18.5">
      <c r="A1" s="408" t="s">
        <v>68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3" spans="1:15" ht="15" thickBot="1">
      <c r="A3" s="339" t="s">
        <v>69</v>
      </c>
      <c r="B3" s="351"/>
      <c r="H3" t="s">
        <v>70</v>
      </c>
    </row>
    <row r="4" spans="1:15" ht="15" thickBot="1">
      <c r="A4" s="339" t="s">
        <v>111</v>
      </c>
      <c r="B4" s="341"/>
      <c r="H4" s="340"/>
      <c r="I4" s="340"/>
      <c r="J4" s="340"/>
      <c r="K4" s="340"/>
      <c r="L4" s="340"/>
      <c r="M4" s="340"/>
      <c r="N4" s="340"/>
    </row>
    <row r="5" spans="1:15" ht="15" thickBot="1">
      <c r="A5" s="339" t="s">
        <v>112</v>
      </c>
      <c r="B5" s="341"/>
      <c r="H5" s="341"/>
      <c r="I5" s="341"/>
      <c r="J5" s="341"/>
      <c r="K5" s="341"/>
      <c r="L5" s="341"/>
      <c r="M5" s="341"/>
      <c r="N5" s="341"/>
    </row>
    <row r="6" spans="1:15" ht="15" thickBot="1">
      <c r="A6" s="339" t="s">
        <v>145</v>
      </c>
      <c r="B6" s="341"/>
      <c r="H6" s="341"/>
      <c r="I6" s="341"/>
      <c r="J6" s="341"/>
      <c r="K6" s="341"/>
      <c r="L6" s="341"/>
      <c r="M6" s="341"/>
      <c r="N6" s="341"/>
    </row>
    <row r="7" spans="1:15" ht="15" thickBot="1">
      <c r="H7" s="341"/>
      <c r="I7" s="341"/>
      <c r="J7" s="341"/>
      <c r="K7" s="341"/>
      <c r="L7" s="341"/>
      <c r="M7" s="341"/>
      <c r="N7" s="341"/>
    </row>
    <row r="8" spans="1:15" ht="15" thickBot="1"/>
    <row r="9" spans="1:15" ht="15" thickBot="1">
      <c r="B9" t="s">
        <v>114</v>
      </c>
      <c r="C9" t="s">
        <v>115</v>
      </c>
      <c r="D9">
        <v>610000</v>
      </c>
      <c r="F9" s="343">
        <f>'Detailed Budget'!K22</f>
        <v>0</v>
      </c>
    </row>
    <row r="10" spans="1:15" ht="15" thickBot="1">
      <c r="B10" t="s">
        <v>116</v>
      </c>
      <c r="C10" t="s">
        <v>117</v>
      </c>
      <c r="D10">
        <v>605999</v>
      </c>
      <c r="F10" s="343">
        <f>'Detailed Budget'!K71-'Detailed Budget'!K74</f>
        <v>0</v>
      </c>
    </row>
    <row r="11" spans="1:15" ht="15" thickBot="1">
      <c r="B11" t="s">
        <v>118</v>
      </c>
      <c r="C11" t="s">
        <v>119</v>
      </c>
      <c r="D11">
        <v>625000</v>
      </c>
      <c r="F11" s="343">
        <f>'Detailed Budget'!K27+'Detailed Budget'!K33+'Detailed Budget'!K39+'Detailed Budget'!K45+'Detailed Budget'!K55+'Detailed Budget'!K61+'Detailed Budget'!K67</f>
        <v>0</v>
      </c>
      <c r="H11" t="s">
        <v>78</v>
      </c>
    </row>
    <row r="12" spans="1:15" ht="15" thickBot="1">
      <c r="B12" t="s">
        <v>120</v>
      </c>
      <c r="C12" t="s">
        <v>121</v>
      </c>
      <c r="D12">
        <v>630000</v>
      </c>
      <c r="F12" s="343">
        <f>'Detailed Budget'!K106</f>
        <v>0</v>
      </c>
      <c r="H12" s="340"/>
      <c r="I12" s="340"/>
      <c r="J12" s="340"/>
      <c r="K12" s="340"/>
      <c r="L12" s="340"/>
      <c r="M12" s="340"/>
      <c r="N12" s="340"/>
    </row>
    <row r="13" spans="1:15" ht="15" thickBot="1">
      <c r="B13" t="s">
        <v>71</v>
      </c>
      <c r="C13" t="s">
        <v>122</v>
      </c>
      <c r="D13">
        <v>655000</v>
      </c>
      <c r="F13" s="349">
        <f>'Detailed Budget'!K82</f>
        <v>0</v>
      </c>
      <c r="H13" s="341"/>
      <c r="I13" s="341"/>
      <c r="J13" s="341"/>
      <c r="K13" s="341"/>
      <c r="L13" s="341"/>
      <c r="M13" s="341"/>
      <c r="N13" s="341"/>
    </row>
    <row r="14" spans="1:15" ht="15" thickBot="1">
      <c r="B14" t="s">
        <v>123</v>
      </c>
      <c r="C14" t="s">
        <v>124</v>
      </c>
      <c r="D14">
        <v>635000</v>
      </c>
      <c r="F14" s="343">
        <f>'Detailed Budget'!K97</f>
        <v>0</v>
      </c>
      <c r="H14" s="341"/>
      <c r="I14" s="341"/>
      <c r="J14" s="341"/>
      <c r="K14" s="341"/>
      <c r="L14" s="341"/>
      <c r="M14" s="341"/>
      <c r="N14" s="341"/>
    </row>
    <row r="15" spans="1:15" ht="15" thickBot="1">
      <c r="B15" t="s">
        <v>125</v>
      </c>
      <c r="C15" t="s">
        <v>126</v>
      </c>
      <c r="D15">
        <v>670000</v>
      </c>
      <c r="F15" s="343">
        <f>'Detailed Budget'!K84</f>
        <v>0</v>
      </c>
      <c r="H15" s="341"/>
      <c r="I15" s="341"/>
      <c r="J15" s="341"/>
      <c r="K15" s="341"/>
      <c r="L15" s="341"/>
      <c r="M15" s="341"/>
      <c r="N15" s="341"/>
    </row>
    <row r="16" spans="1:15" ht="15" thickBot="1">
      <c r="B16" t="s">
        <v>127</v>
      </c>
      <c r="C16" t="s">
        <v>128</v>
      </c>
      <c r="D16">
        <v>640600</v>
      </c>
      <c r="F16" s="349">
        <f>'Detailed Budget'!K109</f>
        <v>0</v>
      </c>
    </row>
    <row r="17" spans="2:7" ht="15" thickBot="1">
      <c r="B17" t="s">
        <v>129</v>
      </c>
      <c r="C17" t="s">
        <v>130</v>
      </c>
      <c r="D17">
        <v>640000</v>
      </c>
      <c r="F17" s="343">
        <f>'Detailed Budget'!K100</f>
        <v>0</v>
      </c>
    </row>
    <row r="18" spans="2:7" ht="15" thickBot="1">
      <c r="B18" t="s">
        <v>131</v>
      </c>
      <c r="C18" t="s">
        <v>132</v>
      </c>
      <c r="D18">
        <v>695000</v>
      </c>
      <c r="F18" s="343">
        <f>'Detailed Budget'!K121</f>
        <v>0</v>
      </c>
    </row>
    <row r="19" spans="2:7" ht="15" thickBot="1">
      <c r="B19" t="s">
        <v>133</v>
      </c>
      <c r="C19" t="s">
        <v>134</v>
      </c>
      <c r="D19">
        <v>620000</v>
      </c>
      <c r="F19" s="343"/>
    </row>
    <row r="20" spans="2:7" ht="15" thickBot="1">
      <c r="B20" t="s">
        <v>135</v>
      </c>
      <c r="C20" t="s">
        <v>136</v>
      </c>
      <c r="D20">
        <v>670900</v>
      </c>
      <c r="F20" s="343">
        <f>'Detailed Budget'!K85</f>
        <v>0</v>
      </c>
    </row>
    <row r="21" spans="2:7" ht="15" thickBot="1">
      <c r="B21" t="s">
        <v>137</v>
      </c>
      <c r="C21" t="s">
        <v>138</v>
      </c>
      <c r="D21">
        <v>640700</v>
      </c>
      <c r="F21" s="343"/>
    </row>
    <row r="22" spans="2:7" ht="15" thickBot="1">
      <c r="B22" t="s">
        <v>139</v>
      </c>
      <c r="C22" t="s">
        <v>140</v>
      </c>
      <c r="D22">
        <v>640730</v>
      </c>
      <c r="F22" s="343"/>
    </row>
    <row r="23" spans="2:7" ht="15" thickBot="1">
      <c r="B23" s="344" t="s">
        <v>72</v>
      </c>
      <c r="C23" s="342"/>
      <c r="D23" s="345" t="s">
        <v>73</v>
      </c>
      <c r="F23" s="343"/>
    </row>
    <row r="24" spans="2:7" ht="15" thickBot="1">
      <c r="B24" s="346" t="s">
        <v>141</v>
      </c>
      <c r="C24" s="347"/>
      <c r="D24" s="348" t="s">
        <v>74</v>
      </c>
      <c r="E24" s="347"/>
      <c r="F24" s="349"/>
    </row>
    <row r="25" spans="2:7" ht="15" thickBot="1">
      <c r="D25" s="339" t="s">
        <v>75</v>
      </c>
      <c r="F25" s="343">
        <f>'Detailed Budget'!K149</f>
        <v>0</v>
      </c>
    </row>
    <row r="26" spans="2:7" ht="15" thickBot="1">
      <c r="B26" t="s">
        <v>142</v>
      </c>
      <c r="D26" s="339" t="s">
        <v>76</v>
      </c>
      <c r="F26" s="343">
        <f>'Detailed Budget'!K150</f>
        <v>0</v>
      </c>
    </row>
    <row r="27" spans="2:7" ht="15" thickBot="1">
      <c r="B27" t="s">
        <v>37</v>
      </c>
      <c r="C27" t="s">
        <v>143</v>
      </c>
      <c r="D27">
        <v>680985</v>
      </c>
      <c r="F27" s="343">
        <f>'Detailed Budget'!K151</f>
        <v>0</v>
      </c>
      <c r="G27" s="350">
        <v>0.69499999999999995</v>
      </c>
    </row>
    <row r="28" spans="2:7" ht="15" thickBot="1">
      <c r="D28" s="339" t="s">
        <v>77</v>
      </c>
      <c r="F28" s="343">
        <f>'Detailed Budget'!K152</f>
        <v>0</v>
      </c>
    </row>
  </sheetData>
  <mergeCells count="1">
    <mergeCell ref="A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zoomScale="90" zoomScaleNormal="90" workbookViewId="0">
      <selection activeCell="F11" sqref="F11"/>
    </sheetView>
  </sheetViews>
  <sheetFormatPr defaultColWidth="14.453125" defaultRowHeight="14.5"/>
  <cols>
    <col min="1" max="1" width="15.36328125" customWidth="1"/>
    <col min="2" max="2" width="30.08984375" customWidth="1"/>
    <col min="3" max="3" width="9.08984375" customWidth="1"/>
    <col min="5" max="5" width="1.08984375" customWidth="1"/>
    <col min="7" max="7" width="7.90625" customWidth="1"/>
    <col min="11" max="11" width="0.90625" hidden="1" customWidth="1"/>
    <col min="12" max="12" width="12.08984375" hidden="1" customWidth="1"/>
    <col min="13" max="13" width="11.08984375" hidden="1" customWidth="1"/>
    <col min="14" max="14" width="14.453125" hidden="1" customWidth="1"/>
  </cols>
  <sheetData>
    <row r="1" spans="1:15" ht="18.5">
      <c r="A1" s="408" t="s">
        <v>68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3" spans="1:15" ht="15" thickBot="1">
      <c r="A3" s="339" t="s">
        <v>69</v>
      </c>
      <c r="B3" s="351"/>
      <c r="H3" t="s">
        <v>70</v>
      </c>
    </row>
    <row r="4" spans="1:15" ht="15" thickBot="1">
      <c r="A4" s="339" t="s">
        <v>111</v>
      </c>
      <c r="B4" s="341"/>
      <c r="H4" s="340"/>
      <c r="I4" s="340"/>
      <c r="J4" s="340"/>
      <c r="K4" s="340"/>
      <c r="L4" s="340"/>
      <c r="M4" s="340"/>
      <c r="N4" s="340"/>
    </row>
    <row r="5" spans="1:15" ht="15" thickBot="1">
      <c r="A5" s="339" t="s">
        <v>112</v>
      </c>
      <c r="B5" s="341"/>
      <c r="H5" s="341"/>
      <c r="I5" s="341"/>
      <c r="J5" s="341"/>
      <c r="K5" s="341"/>
      <c r="L5" s="341"/>
      <c r="M5" s="341"/>
      <c r="N5" s="341"/>
    </row>
    <row r="6" spans="1:15" ht="15" thickBot="1">
      <c r="A6" s="339" t="s">
        <v>146</v>
      </c>
      <c r="B6" s="341"/>
      <c r="H6" s="341"/>
      <c r="I6" s="341"/>
      <c r="J6" s="341"/>
      <c r="K6" s="341"/>
      <c r="L6" s="341"/>
      <c r="M6" s="341"/>
      <c r="N6" s="341"/>
    </row>
    <row r="7" spans="1:15" ht="15" thickBot="1">
      <c r="H7" s="341"/>
      <c r="I7" s="341"/>
      <c r="J7" s="341"/>
      <c r="K7" s="341"/>
      <c r="L7" s="341"/>
      <c r="M7" s="341"/>
      <c r="N7" s="341"/>
    </row>
    <row r="8" spans="1:15" ht="15" thickBot="1"/>
    <row r="9" spans="1:15" ht="15" thickBot="1">
      <c r="B9" t="s">
        <v>114</v>
      </c>
      <c r="C9" t="s">
        <v>115</v>
      </c>
      <c r="D9">
        <v>610000</v>
      </c>
      <c r="F9" s="343">
        <f>'Detailed Budget'!M22</f>
        <v>0</v>
      </c>
    </row>
    <row r="10" spans="1:15" ht="15" thickBot="1">
      <c r="B10" t="s">
        <v>116</v>
      </c>
      <c r="C10" t="s">
        <v>117</v>
      </c>
      <c r="D10">
        <v>605999</v>
      </c>
      <c r="F10" s="343">
        <f>'Detailed Budget'!M71-'Detailed Budget'!M74</f>
        <v>0</v>
      </c>
    </row>
    <row r="11" spans="1:15" ht="15" thickBot="1">
      <c r="B11" t="s">
        <v>118</v>
      </c>
      <c r="C11" t="s">
        <v>119</v>
      </c>
      <c r="D11">
        <v>625000</v>
      </c>
      <c r="F11" s="343">
        <f>'Detailed Budget'!M27+'Detailed Budget'!M33+'Detailed Budget'!M39+'Detailed Budget'!M45+'Detailed Budget'!M55+'Detailed Budget'!M61+'Detailed Budget'!M67</f>
        <v>0</v>
      </c>
      <c r="H11" t="s">
        <v>78</v>
      </c>
    </row>
    <row r="12" spans="1:15" ht="15" thickBot="1">
      <c r="B12" t="s">
        <v>120</v>
      </c>
      <c r="C12" t="s">
        <v>121</v>
      </c>
      <c r="D12">
        <v>630000</v>
      </c>
      <c r="F12" s="343">
        <f>'Detailed Budget'!M106</f>
        <v>0</v>
      </c>
      <c r="H12" s="340"/>
      <c r="I12" s="340"/>
      <c r="J12" s="340"/>
      <c r="K12" s="340"/>
      <c r="L12" s="340"/>
      <c r="M12" s="340"/>
      <c r="N12" s="340"/>
    </row>
    <row r="13" spans="1:15" ht="15" thickBot="1">
      <c r="B13" t="s">
        <v>71</v>
      </c>
      <c r="C13" t="s">
        <v>122</v>
      </c>
      <c r="D13">
        <v>655000</v>
      </c>
      <c r="F13" s="349">
        <f>'Detailed Budget'!M82</f>
        <v>0</v>
      </c>
      <c r="H13" s="341"/>
      <c r="I13" s="341"/>
      <c r="J13" s="341"/>
      <c r="K13" s="341"/>
      <c r="L13" s="341"/>
      <c r="M13" s="341"/>
      <c r="N13" s="341"/>
    </row>
    <row r="14" spans="1:15" ht="15" thickBot="1">
      <c r="B14" t="s">
        <v>123</v>
      </c>
      <c r="C14" t="s">
        <v>124</v>
      </c>
      <c r="D14">
        <v>635000</v>
      </c>
      <c r="F14" s="343">
        <f>'Detailed Budget'!M97</f>
        <v>0</v>
      </c>
      <c r="H14" s="341"/>
      <c r="I14" s="341"/>
      <c r="J14" s="341"/>
      <c r="K14" s="341"/>
      <c r="L14" s="341"/>
      <c r="M14" s="341"/>
      <c r="N14" s="341"/>
    </row>
    <row r="15" spans="1:15" ht="15" thickBot="1">
      <c r="B15" t="s">
        <v>125</v>
      </c>
      <c r="C15" t="s">
        <v>126</v>
      </c>
      <c r="D15">
        <v>670000</v>
      </c>
      <c r="F15" s="343">
        <f>'Detailed Budget'!M84</f>
        <v>0</v>
      </c>
      <c r="H15" s="341"/>
      <c r="I15" s="341"/>
      <c r="J15" s="341"/>
      <c r="K15" s="341"/>
      <c r="L15" s="341"/>
      <c r="M15" s="341"/>
      <c r="N15" s="341"/>
    </row>
    <row r="16" spans="1:15" ht="15" thickBot="1">
      <c r="B16" t="s">
        <v>127</v>
      </c>
      <c r="C16" t="s">
        <v>128</v>
      </c>
      <c r="D16">
        <v>640600</v>
      </c>
      <c r="F16" s="349">
        <f>'Detailed Budget'!M109</f>
        <v>0</v>
      </c>
    </row>
    <row r="17" spans="2:7" ht="15" thickBot="1">
      <c r="B17" t="s">
        <v>129</v>
      </c>
      <c r="C17" t="s">
        <v>130</v>
      </c>
      <c r="D17">
        <v>640000</v>
      </c>
      <c r="F17" s="343">
        <f>'Detailed Budget'!M100</f>
        <v>0</v>
      </c>
    </row>
    <row r="18" spans="2:7" ht="15" thickBot="1">
      <c r="B18" t="s">
        <v>131</v>
      </c>
      <c r="C18" t="s">
        <v>132</v>
      </c>
      <c r="D18">
        <v>695000</v>
      </c>
      <c r="F18" s="343">
        <f>'Detailed Budget'!M121</f>
        <v>0</v>
      </c>
    </row>
    <row r="19" spans="2:7" ht="15" thickBot="1">
      <c r="B19" t="s">
        <v>133</v>
      </c>
      <c r="C19" t="s">
        <v>134</v>
      </c>
      <c r="D19">
        <v>620000</v>
      </c>
      <c r="F19" s="343"/>
    </row>
    <row r="20" spans="2:7" ht="15" thickBot="1">
      <c r="B20" t="s">
        <v>135</v>
      </c>
      <c r="C20" t="s">
        <v>136</v>
      </c>
      <c r="D20">
        <v>670900</v>
      </c>
      <c r="F20" s="343">
        <f>'Detailed Budget'!M85</f>
        <v>0</v>
      </c>
    </row>
    <row r="21" spans="2:7" ht="15" thickBot="1">
      <c r="B21" t="s">
        <v>137</v>
      </c>
      <c r="C21" t="s">
        <v>138</v>
      </c>
      <c r="D21">
        <v>640700</v>
      </c>
      <c r="F21" s="343"/>
    </row>
    <row r="22" spans="2:7" ht="15" thickBot="1">
      <c r="B22" t="s">
        <v>139</v>
      </c>
      <c r="C22" t="s">
        <v>140</v>
      </c>
      <c r="D22">
        <v>640730</v>
      </c>
      <c r="F22" s="343"/>
    </row>
    <row r="23" spans="2:7" ht="15" thickBot="1">
      <c r="B23" s="344" t="s">
        <v>72</v>
      </c>
      <c r="C23" s="342"/>
      <c r="D23" s="345" t="s">
        <v>73</v>
      </c>
      <c r="F23" s="343"/>
    </row>
    <row r="24" spans="2:7" ht="15" thickBot="1">
      <c r="B24" s="346" t="s">
        <v>141</v>
      </c>
      <c r="C24" s="347"/>
      <c r="D24" s="348" t="s">
        <v>74</v>
      </c>
      <c r="E24" s="347"/>
      <c r="F24" s="349"/>
    </row>
    <row r="25" spans="2:7" ht="15" thickBot="1">
      <c r="D25" s="339" t="s">
        <v>75</v>
      </c>
      <c r="F25" s="343">
        <f>'Detailed Budget'!M149</f>
        <v>0</v>
      </c>
    </row>
    <row r="26" spans="2:7" ht="15" thickBot="1">
      <c r="B26" t="s">
        <v>142</v>
      </c>
      <c r="D26" s="339" t="s">
        <v>76</v>
      </c>
      <c r="F26" s="343">
        <f>'Detailed Budget'!M150</f>
        <v>0</v>
      </c>
    </row>
    <row r="27" spans="2:7" ht="15" thickBot="1">
      <c r="B27" t="s">
        <v>37</v>
      </c>
      <c r="C27" t="s">
        <v>143</v>
      </c>
      <c r="D27">
        <v>680985</v>
      </c>
      <c r="F27" s="343">
        <f>'Detailed Budget'!M151</f>
        <v>0</v>
      </c>
      <c r="G27" s="350">
        <v>0.69499999999999995</v>
      </c>
    </row>
    <row r="28" spans="2:7" ht="15" thickBot="1">
      <c r="D28" s="339" t="s">
        <v>77</v>
      </c>
      <c r="F28" s="343">
        <f>'Detailed Budget'!M152</f>
        <v>0</v>
      </c>
    </row>
  </sheetData>
  <mergeCells count="1"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8"/>
  <sheetViews>
    <sheetView zoomScale="90" zoomScaleNormal="90" workbookViewId="0">
      <selection activeCell="O29" sqref="O29"/>
    </sheetView>
  </sheetViews>
  <sheetFormatPr defaultColWidth="14.453125" defaultRowHeight="14.5"/>
  <cols>
    <col min="1" max="1" width="15.36328125" customWidth="1"/>
    <col min="2" max="2" width="30.08984375" customWidth="1"/>
    <col min="3" max="3" width="9.08984375" customWidth="1"/>
    <col min="5" max="5" width="1.08984375" customWidth="1"/>
    <col min="7" max="7" width="7.90625" customWidth="1"/>
    <col min="11" max="11" width="0.90625" hidden="1" customWidth="1"/>
    <col min="12" max="12" width="12.08984375" hidden="1" customWidth="1"/>
    <col min="13" max="13" width="11.08984375" hidden="1" customWidth="1"/>
    <col min="14" max="14" width="14.453125" hidden="1" customWidth="1"/>
  </cols>
  <sheetData>
    <row r="1" spans="1:15" ht="18.5">
      <c r="A1" s="408" t="s">
        <v>68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3" spans="1:15" ht="15" thickBot="1">
      <c r="A3" s="339" t="s">
        <v>69</v>
      </c>
      <c r="B3" s="351"/>
      <c r="H3" t="s">
        <v>70</v>
      </c>
    </row>
    <row r="4" spans="1:15" ht="15" thickBot="1">
      <c r="A4" s="339" t="s">
        <v>111</v>
      </c>
      <c r="B4" s="341"/>
      <c r="H4" s="340"/>
      <c r="I4" s="340"/>
      <c r="J4" s="340"/>
      <c r="K4" s="340"/>
      <c r="L4" s="340"/>
      <c r="M4" s="340"/>
      <c r="N4" s="340"/>
    </row>
    <row r="5" spans="1:15" ht="15" thickBot="1">
      <c r="A5" s="339" t="s">
        <v>112</v>
      </c>
      <c r="B5" s="341"/>
      <c r="H5" s="341"/>
      <c r="I5" s="341"/>
      <c r="J5" s="341"/>
      <c r="K5" s="341"/>
      <c r="L5" s="341"/>
      <c r="M5" s="341"/>
      <c r="N5" s="341"/>
    </row>
    <row r="6" spans="1:15" ht="15" thickBot="1">
      <c r="A6" s="339" t="s">
        <v>147</v>
      </c>
      <c r="B6" s="341"/>
      <c r="H6" s="341"/>
      <c r="I6" s="341"/>
      <c r="J6" s="341"/>
      <c r="K6" s="341"/>
      <c r="L6" s="341"/>
      <c r="M6" s="341"/>
      <c r="N6" s="341"/>
    </row>
    <row r="7" spans="1:15" ht="15" thickBot="1">
      <c r="H7" s="341"/>
      <c r="I7" s="341"/>
      <c r="J7" s="341"/>
      <c r="K7" s="341"/>
      <c r="L7" s="341"/>
      <c r="M7" s="341"/>
      <c r="N7" s="341"/>
    </row>
    <row r="8" spans="1:15" ht="15" thickBot="1"/>
    <row r="9" spans="1:15" ht="15" thickBot="1">
      <c r="B9" t="s">
        <v>114</v>
      </c>
      <c r="C9" t="s">
        <v>115</v>
      </c>
      <c r="D9">
        <v>610000</v>
      </c>
      <c r="F9" s="343">
        <f>'Detailed Budget'!O22</f>
        <v>0</v>
      </c>
    </row>
    <row r="10" spans="1:15" ht="15" thickBot="1">
      <c r="B10" t="s">
        <v>116</v>
      </c>
      <c r="C10" t="s">
        <v>117</v>
      </c>
      <c r="D10">
        <v>605999</v>
      </c>
      <c r="F10" s="343">
        <f>'Detailed Budget'!O71-'Detailed Budget'!O74</f>
        <v>0</v>
      </c>
    </row>
    <row r="11" spans="1:15" ht="15" thickBot="1">
      <c r="B11" t="s">
        <v>118</v>
      </c>
      <c r="C11" t="s">
        <v>119</v>
      </c>
      <c r="D11">
        <v>625000</v>
      </c>
      <c r="F11" s="343">
        <f>'Detailed Budget'!O27+'Detailed Budget'!O33+'Detailed Budget'!O39+'Detailed Budget'!O45+'Detailed Budget'!O55+'Detailed Budget'!O61+'Detailed Budget'!O67</f>
        <v>0</v>
      </c>
      <c r="H11" t="s">
        <v>78</v>
      </c>
    </row>
    <row r="12" spans="1:15" ht="15" thickBot="1">
      <c r="B12" t="s">
        <v>120</v>
      </c>
      <c r="C12" t="s">
        <v>121</v>
      </c>
      <c r="D12">
        <v>630000</v>
      </c>
      <c r="F12" s="343">
        <f>'Detailed Budget'!O106</f>
        <v>0</v>
      </c>
      <c r="H12" s="340"/>
      <c r="I12" s="340"/>
      <c r="J12" s="340"/>
      <c r="K12" s="340"/>
      <c r="L12" s="340"/>
      <c r="M12" s="340"/>
      <c r="N12" s="340"/>
    </row>
    <row r="13" spans="1:15" ht="15" thickBot="1">
      <c r="B13" t="s">
        <v>71</v>
      </c>
      <c r="C13" t="s">
        <v>122</v>
      </c>
      <c r="D13">
        <v>655000</v>
      </c>
      <c r="F13" s="349">
        <f>'Detailed Budget'!O82</f>
        <v>0</v>
      </c>
      <c r="H13" s="341"/>
      <c r="I13" s="341"/>
      <c r="J13" s="341"/>
      <c r="K13" s="341"/>
      <c r="L13" s="341"/>
      <c r="M13" s="341"/>
      <c r="N13" s="341"/>
    </row>
    <row r="14" spans="1:15" ht="15" thickBot="1">
      <c r="B14" t="s">
        <v>123</v>
      </c>
      <c r="C14" t="s">
        <v>124</v>
      </c>
      <c r="D14">
        <v>635000</v>
      </c>
      <c r="F14" s="343">
        <f>'Detailed Budget'!O97</f>
        <v>0</v>
      </c>
      <c r="H14" s="341"/>
      <c r="I14" s="341"/>
      <c r="J14" s="341"/>
      <c r="K14" s="341"/>
      <c r="L14" s="341"/>
      <c r="M14" s="341"/>
      <c r="N14" s="341"/>
    </row>
    <row r="15" spans="1:15" ht="15" thickBot="1">
      <c r="B15" t="s">
        <v>125</v>
      </c>
      <c r="C15" t="s">
        <v>126</v>
      </c>
      <c r="D15">
        <v>670000</v>
      </c>
      <c r="F15" s="343">
        <f>'Detailed Budget'!O84</f>
        <v>0</v>
      </c>
      <c r="H15" s="341"/>
      <c r="I15" s="341"/>
      <c r="J15" s="341"/>
      <c r="K15" s="341"/>
      <c r="L15" s="341"/>
      <c r="M15" s="341"/>
      <c r="N15" s="341"/>
    </row>
    <row r="16" spans="1:15" ht="15" thickBot="1">
      <c r="B16" t="s">
        <v>127</v>
      </c>
      <c r="C16" t="s">
        <v>128</v>
      </c>
      <c r="D16">
        <v>640600</v>
      </c>
      <c r="F16" s="349">
        <f>'Detailed Budget'!O109</f>
        <v>0</v>
      </c>
    </row>
    <row r="17" spans="2:7" ht="15" thickBot="1">
      <c r="B17" t="s">
        <v>129</v>
      </c>
      <c r="C17" t="s">
        <v>130</v>
      </c>
      <c r="D17">
        <v>640000</v>
      </c>
      <c r="F17" s="343">
        <f>'Detailed Budget'!O100</f>
        <v>0</v>
      </c>
    </row>
    <row r="18" spans="2:7" ht="15" thickBot="1">
      <c r="B18" t="s">
        <v>131</v>
      </c>
      <c r="C18" t="s">
        <v>132</v>
      </c>
      <c r="D18">
        <v>695000</v>
      </c>
      <c r="F18" s="343">
        <f>'Detailed Budget'!O121</f>
        <v>0</v>
      </c>
    </row>
    <row r="19" spans="2:7" ht="15" thickBot="1">
      <c r="B19" t="s">
        <v>133</v>
      </c>
      <c r="C19" t="s">
        <v>134</v>
      </c>
      <c r="D19">
        <v>620000</v>
      </c>
      <c r="F19" s="343"/>
    </row>
    <row r="20" spans="2:7" ht="15" thickBot="1">
      <c r="B20" t="s">
        <v>135</v>
      </c>
      <c r="C20" t="s">
        <v>136</v>
      </c>
      <c r="D20">
        <v>670900</v>
      </c>
      <c r="F20" s="343">
        <f>'Detailed Budget'!O85</f>
        <v>0</v>
      </c>
    </row>
    <row r="21" spans="2:7" ht="15" thickBot="1">
      <c r="B21" t="s">
        <v>137</v>
      </c>
      <c r="C21" t="s">
        <v>138</v>
      </c>
      <c r="D21">
        <v>640700</v>
      </c>
      <c r="F21" s="343"/>
    </row>
    <row r="22" spans="2:7" ht="15" thickBot="1">
      <c r="B22" t="s">
        <v>139</v>
      </c>
      <c r="C22" t="s">
        <v>140</v>
      </c>
      <c r="D22">
        <v>640730</v>
      </c>
      <c r="F22" s="343"/>
    </row>
    <row r="23" spans="2:7" ht="15" thickBot="1">
      <c r="B23" s="344" t="s">
        <v>72</v>
      </c>
      <c r="C23" s="342"/>
      <c r="D23" s="345" t="s">
        <v>73</v>
      </c>
      <c r="F23" s="343"/>
    </row>
    <row r="24" spans="2:7" ht="15" thickBot="1">
      <c r="B24" s="346" t="s">
        <v>141</v>
      </c>
      <c r="C24" s="347"/>
      <c r="D24" s="348" t="s">
        <v>74</v>
      </c>
      <c r="E24" s="347"/>
      <c r="F24" s="349"/>
    </row>
    <row r="25" spans="2:7" ht="15" thickBot="1">
      <c r="D25" s="339" t="s">
        <v>75</v>
      </c>
      <c r="F25" s="343">
        <f>'Detailed Budget'!O149</f>
        <v>0</v>
      </c>
    </row>
    <row r="26" spans="2:7" ht="15" thickBot="1">
      <c r="B26" t="s">
        <v>142</v>
      </c>
      <c r="D26" s="339" t="s">
        <v>76</v>
      </c>
      <c r="F26" s="343">
        <f>'Detailed Budget'!O150</f>
        <v>0</v>
      </c>
    </row>
    <row r="27" spans="2:7" ht="15" thickBot="1">
      <c r="B27" t="s">
        <v>37</v>
      </c>
      <c r="C27" t="s">
        <v>143</v>
      </c>
      <c r="D27">
        <v>680985</v>
      </c>
      <c r="F27" s="343">
        <f>'Detailed Budget'!O151</f>
        <v>0</v>
      </c>
      <c r="G27" s="350">
        <v>0.69499999999999995</v>
      </c>
    </row>
    <row r="28" spans="2:7" ht="15" thickBot="1">
      <c r="D28" s="339" t="s">
        <v>77</v>
      </c>
      <c r="F28" s="343">
        <f>'Detailed Budget'!O152</f>
        <v>0</v>
      </c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Instructions</vt:lpstr>
      <vt:lpstr>Detailed Budget</vt:lpstr>
      <vt:lpstr>Add'l Personnel</vt:lpstr>
      <vt:lpstr>Year 1</vt:lpstr>
      <vt:lpstr>Year 2</vt:lpstr>
      <vt:lpstr>Year 3</vt:lpstr>
      <vt:lpstr>Year 4</vt:lpstr>
      <vt:lpstr>Year 5</vt:lpstr>
      <vt:lpstr>'Add''l Personnel'!Print_Area</vt:lpstr>
      <vt:lpstr>'Detailed Budget'!Print_Area</vt:lpstr>
    </vt:vector>
  </TitlesOfParts>
  <Company>UTHSC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HCody</dc:creator>
  <cp:lastModifiedBy>Amirkhanyan, Lilit</cp:lastModifiedBy>
  <cp:lastPrinted>2021-09-17T19:17:02Z</cp:lastPrinted>
  <dcterms:created xsi:type="dcterms:W3CDTF">2011-09-07T17:11:06Z</dcterms:created>
  <dcterms:modified xsi:type="dcterms:W3CDTF">2024-02-05T23:55:56Z</dcterms:modified>
</cp:coreProperties>
</file>